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alance " sheetId="1" r:id="rId1"/>
  </sheets>
  <externalReferences>
    <externalReference r:id="rId2"/>
  </externalReferences>
  <definedNames>
    <definedName name="_xlnm.Print_Area" localSheetId="0">'Balance '!$A$1:$G$47</definedName>
  </definedNames>
  <calcPr calcId="125725"/>
</workbook>
</file>

<file path=xl/calcChain.xml><?xml version="1.0" encoding="utf-8"?>
<calcChain xmlns="http://schemas.openxmlformats.org/spreadsheetml/2006/main">
  <c r="E28" i="1"/>
  <c r="F28" s="1"/>
  <c r="D28"/>
  <c r="C28"/>
  <c r="E27"/>
  <c r="E29" s="1"/>
  <c r="E32" s="1"/>
  <c r="D27"/>
  <c r="D29" s="1"/>
  <c r="C27"/>
  <c r="C29" s="1"/>
  <c r="C24"/>
  <c r="F23"/>
  <c r="F24" s="1"/>
  <c r="E23"/>
  <c r="E24" s="1"/>
  <c r="D23"/>
  <c r="D24" s="1"/>
  <c r="C14"/>
  <c r="D14" s="1"/>
  <c r="E14" s="1"/>
  <c r="F14" s="1"/>
  <c r="C13"/>
  <c r="D13" s="1"/>
  <c r="E13" s="1"/>
  <c r="F13" s="1"/>
  <c r="C12"/>
  <c r="D12" s="1"/>
  <c r="E12" s="1"/>
  <c r="F12" s="1"/>
  <c r="C11"/>
  <c r="D11" s="1"/>
  <c r="C8"/>
  <c r="F7"/>
  <c r="F8" s="1"/>
  <c r="E7"/>
  <c r="E8" s="1"/>
  <c r="D7"/>
  <c r="D8" s="1"/>
  <c r="C7"/>
  <c r="C15" l="1"/>
  <c r="C18" s="1"/>
  <c r="C32"/>
  <c r="D15"/>
  <c r="D18" s="1"/>
  <c r="E11"/>
  <c r="D32"/>
  <c r="F27"/>
  <c r="F29" s="1"/>
  <c r="F32" s="1"/>
  <c r="E15" l="1"/>
  <c r="E18" s="1"/>
  <c r="F11"/>
  <c r="F15" s="1"/>
  <c r="F18" s="1"/>
</calcChain>
</file>

<file path=xl/sharedStrings.xml><?xml version="1.0" encoding="utf-8"?>
<sst xmlns="http://schemas.openxmlformats.org/spreadsheetml/2006/main" count="34" uniqueCount="32">
  <si>
    <t>LeadTeam Start-up</t>
  </si>
  <si>
    <t>Balance sheet</t>
  </si>
  <si>
    <t>Assets</t>
  </si>
  <si>
    <t>Current assets</t>
  </si>
  <si>
    <t>1st half</t>
  </si>
  <si>
    <t>2nd year</t>
  </si>
  <si>
    <t>3rd year</t>
  </si>
  <si>
    <t>4th half</t>
  </si>
  <si>
    <t>Cash</t>
  </si>
  <si>
    <t>Total current assets</t>
  </si>
  <si>
    <t>Fixed assets</t>
  </si>
  <si>
    <t>Coluna2</t>
  </si>
  <si>
    <t>Coluna1</t>
  </si>
  <si>
    <t>Coluna12</t>
  </si>
  <si>
    <t>Coluna13</t>
  </si>
  <si>
    <t>Platform (includes depreciation)</t>
  </si>
  <si>
    <t>Computer + Microsoft Licence (includes depreciation)</t>
  </si>
  <si>
    <t>Trademark</t>
  </si>
  <si>
    <t>Patent</t>
  </si>
  <si>
    <t>Total fixed assets</t>
  </si>
  <si>
    <t>Total assets</t>
  </si>
  <si>
    <t>Liabilities</t>
  </si>
  <si>
    <t>Current liabilities</t>
  </si>
  <si>
    <t>1st year</t>
  </si>
  <si>
    <t>Coluna3</t>
  </si>
  <si>
    <t>Social Security</t>
  </si>
  <si>
    <t>Total</t>
  </si>
  <si>
    <t>Equity</t>
  </si>
  <si>
    <t>Capital</t>
  </si>
  <si>
    <t>Net Income</t>
  </si>
  <si>
    <t>Total Equity</t>
  </si>
  <si>
    <t>Liabilities + Equity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</si>
</sst>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#,##0.0\ &quot;€&quot;"/>
    <numFmt numFmtId="165" formatCode="#,##0.00\ &quot;€&quot;"/>
    <numFmt numFmtId="166" formatCode="_(&quot;$&quot;* #,##0.00_);_(&quot;$&quot;* \(#,##0.00\);_(&quot;$&quot;* &quot;-&quot;??_);_(@_)"/>
    <numFmt numFmtId="167" formatCode="#,##0.00000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B05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/>
    <xf numFmtId="166" fontId="9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2" applyFont="1" applyFill="1" applyAlignment="1">
      <alignment horizontal="left" wrapText="1"/>
    </xf>
    <xf numFmtId="0" fontId="3" fillId="0" borderId="1" xfId="2" applyFont="1" applyFill="1" applyAlignment="1">
      <alignment horizontal="right"/>
    </xf>
    <xf numFmtId="0" fontId="5" fillId="0" borderId="0" xfId="3" applyFont="1" applyFill="1"/>
    <xf numFmtId="0" fontId="6" fillId="0" borderId="1" xfId="2" applyFont="1" applyFill="1" applyAlignment="1">
      <alignment horizontal="center"/>
    </xf>
    <xf numFmtId="0" fontId="6" fillId="0" borderId="1" xfId="2" applyNumberFormat="1" applyFont="1" applyFill="1" applyAlignment="1">
      <alignment horizontal="center"/>
    </xf>
    <xf numFmtId="0" fontId="3" fillId="0" borderId="0" xfId="3" applyFont="1" applyFill="1" applyAlignment="1">
      <alignment wrapText="1"/>
    </xf>
    <xf numFmtId="0" fontId="6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6" fillId="0" borderId="2" xfId="0" applyFont="1" applyFill="1" applyBorder="1"/>
    <xf numFmtId="164" fontId="6" fillId="0" borderId="2" xfId="0" applyNumberFormat="1" applyFont="1" applyFill="1" applyBorder="1"/>
    <xf numFmtId="164" fontId="5" fillId="0" borderId="0" xfId="3" applyNumberFormat="1" applyFont="1" applyFill="1"/>
    <xf numFmtId="165" fontId="7" fillId="0" borderId="0" xfId="0" applyNumberFormat="1" applyFont="1" applyFill="1"/>
    <xf numFmtId="164" fontId="7" fillId="0" borderId="0" xfId="0" applyNumberFormat="1" applyFont="1" applyFill="1"/>
    <xf numFmtId="1" fontId="7" fillId="0" borderId="0" xfId="0" applyNumberFormat="1" applyFont="1" applyFill="1"/>
    <xf numFmtId="2" fontId="7" fillId="0" borderId="0" xfId="0" applyNumberFormat="1" applyFont="1" applyFill="1"/>
    <xf numFmtId="164" fontId="3" fillId="0" borderId="2" xfId="0" applyNumberFormat="1" applyFont="1" applyFill="1" applyBorder="1"/>
    <xf numFmtId="0" fontId="5" fillId="0" borderId="0" xfId="3" applyFont="1" applyFill="1" applyBorder="1" applyAlignment="1">
      <alignment wrapText="1"/>
    </xf>
    <xf numFmtId="164" fontId="5" fillId="0" borderId="0" xfId="3" applyNumberFormat="1" applyFont="1" applyFill="1" applyBorder="1"/>
    <xf numFmtId="0" fontId="3" fillId="0" borderId="1" xfId="2" applyFont="1" applyFill="1" applyAlignment="1">
      <alignment wrapText="1"/>
    </xf>
    <xf numFmtId="164" fontId="8" fillId="0" borderId="0" xfId="3" applyNumberFormat="1" applyFont="1" applyFill="1"/>
    <xf numFmtId="0" fontId="6" fillId="0" borderId="3" xfId="2" applyFont="1" applyFill="1" applyBorder="1" applyAlignment="1"/>
    <xf numFmtId="164" fontId="6" fillId="0" borderId="3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left" wrapText="1"/>
    </xf>
    <xf numFmtId="164" fontId="5" fillId="0" borderId="0" xfId="4" applyNumberFormat="1" applyFont="1" applyFill="1" applyBorder="1"/>
    <xf numFmtId="0" fontId="3" fillId="0" borderId="0" xfId="2" applyFont="1" applyFill="1" applyBorder="1" applyAlignment="1">
      <alignment horizontal="left" wrapText="1"/>
    </xf>
    <xf numFmtId="164" fontId="5" fillId="0" borderId="0" xfId="2" applyNumberFormat="1" applyFont="1" applyFill="1" applyBorder="1"/>
    <xf numFmtId="164" fontId="5" fillId="0" borderId="0" xfId="1" applyNumberFormat="1" applyFont="1" applyFill="1" applyBorder="1"/>
    <xf numFmtId="164" fontId="5" fillId="0" borderId="0" xfId="1" applyNumberFormat="1" applyFont="1" applyFill="1"/>
    <xf numFmtId="0" fontId="6" fillId="0" borderId="2" xfId="3" applyFont="1" applyFill="1" applyBorder="1"/>
    <xf numFmtId="164" fontId="6" fillId="0" borderId="2" xfId="1" applyNumberFormat="1" applyFont="1" applyFill="1" applyBorder="1"/>
    <xf numFmtId="164" fontId="6" fillId="0" borderId="2" xfId="3" applyNumberFormat="1" applyFont="1" applyFill="1" applyBorder="1"/>
    <xf numFmtId="0" fontId="3" fillId="0" borderId="0" xfId="3" applyFont="1" applyFill="1" applyAlignment="1">
      <alignment horizontal="right"/>
    </xf>
    <xf numFmtId="164" fontId="8" fillId="0" borderId="0" xfId="3" applyNumberFormat="1" applyFont="1" applyFill="1" applyBorder="1"/>
    <xf numFmtId="167" fontId="5" fillId="0" borderId="0" xfId="3" applyNumberFormat="1" applyFont="1" applyFill="1"/>
  </cellXfs>
  <cellStyles count="5">
    <cellStyle name="Cabeçalho 2 2" xfId="2"/>
    <cellStyle name="Moeda" xfId="1" builtinId="4"/>
    <cellStyle name="Moeda 2" xfId="4"/>
    <cellStyle name="Normal" xfId="0" builtinId="0"/>
    <cellStyle name="Normal 2" xfId="3"/>
  </cellStyles>
  <dxfs count="43">
    <dxf>
      <border>
        <top style="thin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#,##0.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#,##0.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#,##0.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#,##0.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>
        <top style="thin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4" formatCode="#,##0.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4" formatCode="#,##0.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none"/>
      </font>
      <numFmt numFmtId="164" formatCode="#,##0.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#,##0.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>
        <top style="thin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none"/>
      </font>
      <numFmt numFmtId="164" formatCode="#,##0.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none"/>
      </font>
      <numFmt numFmtId="164" formatCode="#,##0.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#,##0.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#,##0.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Bianchi/Dropbox/EBP%20-%20LeadTeam/11th%20week/Financial%20Analysis%20-%2022.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"/>
      <sheetName val="CF Sum"/>
      <sheetName val="P&amp;L Year 1"/>
      <sheetName val="P&amp;L Year 2"/>
      <sheetName val="P&amp;L Year 3"/>
      <sheetName val="CF Year 1"/>
      <sheetName val="CF Year 2"/>
      <sheetName val="CF Year 3"/>
      <sheetName val="Balance "/>
      <sheetName val="Depreciation"/>
      <sheetName val="CPC"/>
      <sheetName val="Revenues"/>
      <sheetName val="Growth Rate"/>
      <sheetName val="Facebook Sales"/>
    </sheetNames>
    <sheetDataSet>
      <sheetData sheetId="0"/>
      <sheetData sheetId="1"/>
      <sheetData sheetId="2">
        <row r="26">
          <cell r="B26">
            <v>23.983333333333334</v>
          </cell>
          <cell r="C26">
            <v>23.983333333333334</v>
          </cell>
          <cell r="D26">
            <v>23.983333333333334</v>
          </cell>
          <cell r="E26">
            <v>23.983333333333334</v>
          </cell>
          <cell r="F26">
            <v>23.983333333333334</v>
          </cell>
          <cell r="G26">
            <v>23.983333333333334</v>
          </cell>
          <cell r="H26">
            <v>23.983333333333334</v>
          </cell>
          <cell r="I26">
            <v>23.983333333333334</v>
          </cell>
          <cell r="J26">
            <v>23.983333333333334</v>
          </cell>
          <cell r="K26">
            <v>23.983333333333334</v>
          </cell>
          <cell r="L26">
            <v>23.983333333333334</v>
          </cell>
          <cell r="M26">
            <v>23.983333333333334</v>
          </cell>
        </row>
        <row r="33">
          <cell r="B33">
            <v>-1800.9725830883087</v>
          </cell>
          <cell r="C33">
            <v>-2317.1232019544477</v>
          </cell>
          <cell r="D33">
            <v>-630.45447053678777</v>
          </cell>
          <cell r="E33">
            <v>-705.85333904320078</v>
          </cell>
          <cell r="F33">
            <v>-816.6273588294182</v>
          </cell>
          <cell r="G33">
            <v>-390.38428021678419</v>
          </cell>
          <cell r="H33">
            <v>-6770.9867654089876</v>
          </cell>
          <cell r="I33">
            <v>-4928.541674848153</v>
          </cell>
          <cell r="J33">
            <v>-4879.3909445032132</v>
          </cell>
          <cell r="K33">
            <v>-4655.9643993191175</v>
          </cell>
          <cell r="L33">
            <v>-4750.3867088321231</v>
          </cell>
          <cell r="M33">
            <v>-4042.4780426835869</v>
          </cell>
        </row>
      </sheetData>
      <sheetData sheetId="3">
        <row r="26">
          <cell r="B26">
            <v>23.983333333333334</v>
          </cell>
          <cell r="C26">
            <v>23.983333333333334</v>
          </cell>
          <cell r="D26">
            <v>23.983333333333334</v>
          </cell>
          <cell r="E26">
            <v>23.983333333333334</v>
          </cell>
          <cell r="F26">
            <v>23.983333333333334</v>
          </cell>
          <cell r="G26">
            <v>23.983333333333334</v>
          </cell>
          <cell r="H26">
            <v>23.983333333333334</v>
          </cell>
          <cell r="I26">
            <v>23.983333333333334</v>
          </cell>
          <cell r="J26">
            <v>23.983333333333334</v>
          </cell>
          <cell r="K26">
            <v>23.983333333333334</v>
          </cell>
          <cell r="L26">
            <v>23.983333333333334</v>
          </cell>
          <cell r="M26">
            <v>23.983333333333334</v>
          </cell>
        </row>
        <row r="33">
          <cell r="B33">
            <v>-4148.527364538093</v>
          </cell>
          <cell r="C33">
            <v>-4778.853882014977</v>
          </cell>
          <cell r="D33">
            <v>-3696.6049054616819</v>
          </cell>
          <cell r="E33">
            <v>-3750.67154407</v>
          </cell>
          <cell r="F33">
            <v>-2755.9406412952389</v>
          </cell>
          <cell r="G33">
            <v>-2741.510536582703</v>
          </cell>
          <cell r="H33">
            <v>-4248.8146075091727</v>
          </cell>
          <cell r="I33">
            <v>-2282.6141796144648</v>
          </cell>
          <cell r="J33">
            <v>-789.19995971329718</v>
          </cell>
          <cell r="K33">
            <v>42.857635688544178</v>
          </cell>
          <cell r="L33">
            <v>1035.3912946864839</v>
          </cell>
          <cell r="M33">
            <v>1526.7871931097543</v>
          </cell>
        </row>
      </sheetData>
      <sheetData sheetId="4">
        <row r="19">
          <cell r="G19">
            <v>950</v>
          </cell>
          <cell r="H19">
            <v>950</v>
          </cell>
          <cell r="I19">
            <v>950</v>
          </cell>
          <cell r="J19">
            <v>950</v>
          </cell>
          <cell r="K19">
            <v>950</v>
          </cell>
          <cell r="L19">
            <v>950</v>
          </cell>
          <cell r="M19">
            <v>950</v>
          </cell>
        </row>
        <row r="26">
          <cell r="B26">
            <v>23.983333333333334</v>
          </cell>
          <cell r="C26">
            <v>23.983333333333334</v>
          </cell>
          <cell r="D26">
            <v>23.983333333333334</v>
          </cell>
          <cell r="E26">
            <v>23.983333333333334</v>
          </cell>
          <cell r="F26">
            <v>23.983333333333334</v>
          </cell>
          <cell r="G26">
            <v>23.983333333333334</v>
          </cell>
          <cell r="H26">
            <v>23.983333333333334</v>
          </cell>
          <cell r="I26">
            <v>23.983333333333334</v>
          </cell>
          <cell r="J26">
            <v>23.983333333333334</v>
          </cell>
          <cell r="K26">
            <v>23.983333333333334</v>
          </cell>
          <cell r="L26">
            <v>23.983333333333334</v>
          </cell>
          <cell r="M26">
            <v>23.983333333333334</v>
          </cell>
        </row>
        <row r="33">
          <cell r="B33">
            <v>3131.0909395232302</v>
          </cell>
          <cell r="C33">
            <v>3226.6289323479723</v>
          </cell>
          <cell r="D33">
            <v>5750.093699018953</v>
          </cell>
          <cell r="E33">
            <v>7287.284945937683</v>
          </cell>
          <cell r="F33">
            <v>9030.4245543004909</v>
          </cell>
          <cell r="G33">
            <v>10418.358405429859</v>
          </cell>
          <cell r="H33">
            <v>7227.3120859892442</v>
          </cell>
          <cell r="I33">
            <v>10200.424771135589</v>
          </cell>
          <cell r="J33">
            <v>11108.796219676915</v>
          </cell>
          <cell r="K33">
            <v>14134.12078938161</v>
          </cell>
          <cell r="L33">
            <v>15843.245330078866</v>
          </cell>
          <cell r="M33">
            <v>17683.79514179855</v>
          </cell>
        </row>
      </sheetData>
      <sheetData sheetId="5">
        <row r="3">
          <cell r="B3">
            <v>30000</v>
          </cell>
        </row>
        <row r="8">
          <cell r="B8">
            <v>40000</v>
          </cell>
        </row>
        <row r="12">
          <cell r="B12">
            <v>900</v>
          </cell>
        </row>
        <row r="13">
          <cell r="B13">
            <v>6500</v>
          </cell>
        </row>
        <row r="14">
          <cell r="B14">
            <v>1439</v>
          </cell>
        </row>
        <row r="15">
          <cell r="B15">
            <v>36470</v>
          </cell>
        </row>
        <row r="16">
          <cell r="D16">
            <v>972.38400000000001</v>
          </cell>
          <cell r="G16">
            <v>972.38400000000001</v>
          </cell>
          <cell r="J16">
            <v>972.38400000000001</v>
          </cell>
          <cell r="M16">
            <v>972.38400000000001</v>
          </cell>
        </row>
        <row r="34">
          <cell r="F34">
            <v>22977.005935436729</v>
          </cell>
        </row>
      </sheetData>
      <sheetData sheetId="6">
        <row r="8">
          <cell r="B8">
            <v>15000</v>
          </cell>
        </row>
        <row r="16">
          <cell r="C16">
            <v>972.38400000000001</v>
          </cell>
          <cell r="F16">
            <v>972.38400000000001</v>
          </cell>
          <cell r="G16">
            <v>0</v>
          </cell>
          <cell r="H16">
            <v>972.38400000000001</v>
          </cell>
          <cell r="I16">
            <v>0</v>
          </cell>
          <cell r="J16">
            <v>972.38400000000001</v>
          </cell>
          <cell r="K16">
            <v>0</v>
          </cell>
          <cell r="L16">
            <v>972.38400000000001</v>
          </cell>
          <cell r="M16">
            <v>0</v>
          </cell>
        </row>
        <row r="22">
          <cell r="G22">
            <v>7837.5</v>
          </cell>
        </row>
        <row r="34">
          <cell r="F34">
            <v>5668.4574489114384</v>
          </cell>
        </row>
      </sheetData>
      <sheetData sheetId="7">
        <row r="16">
          <cell r="B16">
            <v>972.38400000000001</v>
          </cell>
          <cell r="C16">
            <v>972.38400000000001</v>
          </cell>
          <cell r="D16">
            <v>972.38400000000001</v>
          </cell>
          <cell r="E16">
            <v>972.38400000000001</v>
          </cell>
          <cell r="F16">
            <v>972.38400000000001</v>
          </cell>
          <cell r="G16">
            <v>972.38400000000001</v>
          </cell>
          <cell r="H16">
            <v>972.38400000000001</v>
          </cell>
          <cell r="I16">
            <v>972.38400000000001</v>
          </cell>
          <cell r="J16">
            <v>972.38400000000001</v>
          </cell>
          <cell r="K16">
            <v>972.38400000000001</v>
          </cell>
          <cell r="L16">
            <v>972.38400000000001</v>
          </cell>
          <cell r="M16">
            <v>972.38400000000001</v>
          </cell>
        </row>
        <row r="22">
          <cell r="G22">
            <v>9975</v>
          </cell>
        </row>
        <row r="34">
          <cell r="F34">
            <v>37150.654693438242</v>
          </cell>
          <cell r="M34">
            <v>124666.10788137332</v>
          </cell>
        </row>
      </sheetData>
      <sheetData sheetId="8"/>
      <sheetData sheetId="9">
        <row r="3">
          <cell r="E3">
            <v>1013.0555555555555</v>
          </cell>
          <cell r="F3">
            <v>1013.0555555555555</v>
          </cell>
          <cell r="G3">
            <v>1013.0555555555555</v>
          </cell>
          <cell r="H3">
            <v>1013.0555555555555</v>
          </cell>
          <cell r="I3">
            <v>1013.0555555555555</v>
          </cell>
        </row>
        <row r="4">
          <cell r="E4">
            <v>7.5</v>
          </cell>
          <cell r="F4">
            <v>7.5</v>
          </cell>
          <cell r="G4">
            <v>7.5</v>
          </cell>
          <cell r="H4">
            <v>7.5</v>
          </cell>
          <cell r="I4">
            <v>7.5</v>
          </cell>
          <cell r="J4">
            <v>7.5</v>
          </cell>
          <cell r="K4">
            <v>7.5</v>
          </cell>
          <cell r="L4">
            <v>7.5</v>
          </cell>
          <cell r="M4">
            <v>7.5</v>
          </cell>
          <cell r="N4">
            <v>7.5</v>
          </cell>
          <cell r="O4">
            <v>7.5</v>
          </cell>
          <cell r="P4">
            <v>7.5</v>
          </cell>
          <cell r="Q4">
            <v>7.5</v>
          </cell>
          <cell r="R4">
            <v>7.5</v>
          </cell>
          <cell r="S4">
            <v>7.5</v>
          </cell>
          <cell r="T4">
            <v>7.5</v>
          </cell>
          <cell r="U4">
            <v>7.5</v>
          </cell>
          <cell r="V4">
            <v>7.5</v>
          </cell>
          <cell r="W4">
            <v>7.5</v>
          </cell>
          <cell r="X4">
            <v>7.5</v>
          </cell>
          <cell r="Y4">
            <v>7.5</v>
          </cell>
          <cell r="Z4">
            <v>7.5</v>
          </cell>
          <cell r="AA4">
            <v>7.5</v>
          </cell>
          <cell r="AB4">
            <v>7.5</v>
          </cell>
          <cell r="AC4">
            <v>7.5</v>
          </cell>
          <cell r="AD4">
            <v>7.5</v>
          </cell>
          <cell r="AE4">
            <v>7.5</v>
          </cell>
          <cell r="AF4">
            <v>7.5</v>
          </cell>
          <cell r="AG4">
            <v>7.5</v>
          </cell>
          <cell r="AH4">
            <v>7.5</v>
          </cell>
          <cell r="AI4">
            <v>7.5</v>
          </cell>
          <cell r="AJ4">
            <v>7.5</v>
          </cell>
          <cell r="AK4">
            <v>7.5</v>
          </cell>
          <cell r="AL4">
            <v>7.5</v>
          </cell>
          <cell r="AM4">
            <v>7.5</v>
          </cell>
          <cell r="AN4">
            <v>7.5</v>
          </cell>
        </row>
        <row r="5">
          <cell r="E5">
            <v>45.138888888888886</v>
          </cell>
          <cell r="F5">
            <v>45.138888888888886</v>
          </cell>
          <cell r="G5">
            <v>45.138888888888886</v>
          </cell>
          <cell r="H5">
            <v>45.138888888888886</v>
          </cell>
          <cell r="I5">
            <v>45.138888888888886</v>
          </cell>
          <cell r="J5">
            <v>45.138888888888886</v>
          </cell>
          <cell r="K5">
            <v>45.138888888888886</v>
          </cell>
          <cell r="L5">
            <v>45.138888888888886</v>
          </cell>
          <cell r="M5">
            <v>45.138888888888886</v>
          </cell>
          <cell r="N5">
            <v>45.138888888888886</v>
          </cell>
          <cell r="O5">
            <v>45.138888888888886</v>
          </cell>
          <cell r="P5">
            <v>45.138888888888886</v>
          </cell>
          <cell r="Q5">
            <v>45.138888888888886</v>
          </cell>
          <cell r="R5">
            <v>45.138888888888886</v>
          </cell>
          <cell r="S5">
            <v>45.138888888888886</v>
          </cell>
          <cell r="T5">
            <v>45.138888888888886</v>
          </cell>
          <cell r="U5">
            <v>45.138888888888886</v>
          </cell>
          <cell r="V5">
            <v>45.138888888888886</v>
          </cell>
          <cell r="W5">
            <v>45.138888888888886</v>
          </cell>
          <cell r="X5">
            <v>45.138888888888886</v>
          </cell>
          <cell r="Y5">
            <v>45.138888888888886</v>
          </cell>
          <cell r="Z5">
            <v>45.138888888888886</v>
          </cell>
          <cell r="AA5">
            <v>45.138888888888886</v>
          </cell>
          <cell r="AB5">
            <v>45.138888888888886</v>
          </cell>
          <cell r="AC5">
            <v>45.138888888888886</v>
          </cell>
          <cell r="AD5">
            <v>45.138888888888886</v>
          </cell>
          <cell r="AE5">
            <v>45.138888888888886</v>
          </cell>
          <cell r="AF5">
            <v>45.138888888888886</v>
          </cell>
          <cell r="AG5">
            <v>45.138888888888886</v>
          </cell>
          <cell r="AH5">
            <v>45.138888888888886</v>
          </cell>
          <cell r="AI5">
            <v>45.138888888888886</v>
          </cell>
          <cell r="AJ5">
            <v>45.138888888888886</v>
          </cell>
          <cell r="AK5">
            <v>45.138888888888886</v>
          </cell>
          <cell r="AL5">
            <v>45.138888888888886</v>
          </cell>
          <cell r="AM5">
            <v>45.138888888888886</v>
          </cell>
          <cell r="AN5">
            <v>45.138888888888886</v>
          </cell>
        </row>
        <row r="8">
          <cell r="G8">
            <v>27.010666666666665</v>
          </cell>
          <cell r="H8">
            <v>27.010666666666665</v>
          </cell>
          <cell r="I8">
            <v>27.010666666666665</v>
          </cell>
        </row>
        <row r="42">
          <cell r="J42">
            <v>1067.0768888888888</v>
          </cell>
          <cell r="K42">
            <v>1067.0768888888888</v>
          </cell>
          <cell r="L42">
            <v>1067.0768888888888</v>
          </cell>
          <cell r="M42">
            <v>1094.0875555555556</v>
          </cell>
          <cell r="N42">
            <v>1094.0875555555556</v>
          </cell>
          <cell r="O42">
            <v>1094.0875555555556</v>
          </cell>
          <cell r="P42">
            <v>1121.0982222222221</v>
          </cell>
          <cell r="Q42">
            <v>1121.0982222222221</v>
          </cell>
          <cell r="R42">
            <v>1148.1088888888889</v>
          </cell>
          <cell r="S42">
            <v>1148.1088888888889</v>
          </cell>
          <cell r="T42">
            <v>1148.1088888888889</v>
          </cell>
          <cell r="U42">
            <v>1175.1195555555555</v>
          </cell>
          <cell r="V42">
            <v>1175.1195555555555</v>
          </cell>
          <cell r="W42">
            <v>1202.1302222222223</v>
          </cell>
          <cell r="X42">
            <v>1202.1302222222223</v>
          </cell>
          <cell r="Y42">
            <v>1229.1408888888889</v>
          </cell>
          <cell r="Z42">
            <v>1229.1408888888889</v>
          </cell>
          <cell r="AA42">
            <v>1256.1515555555557</v>
          </cell>
          <cell r="AB42">
            <v>1256.1515555555557</v>
          </cell>
          <cell r="AC42">
            <v>1283.1622222222222</v>
          </cell>
          <cell r="AD42">
            <v>1310.172888888889</v>
          </cell>
          <cell r="AE42">
            <v>1337.1835555555556</v>
          </cell>
          <cell r="AF42">
            <v>1364.1942222222224</v>
          </cell>
          <cell r="AG42">
            <v>1391.2048888888889</v>
          </cell>
          <cell r="AH42">
            <v>1418.2155555555557</v>
          </cell>
          <cell r="AI42">
            <v>1445.2262222222223</v>
          </cell>
          <cell r="AJ42">
            <v>1472.2368888888891</v>
          </cell>
          <cell r="AK42">
            <v>1499.2475555555557</v>
          </cell>
          <cell r="AL42">
            <v>1526.2582222222222</v>
          </cell>
          <cell r="AM42">
            <v>1553.268888888889</v>
          </cell>
          <cell r="AN42">
            <v>1580.2795555555558</v>
          </cell>
        </row>
      </sheetData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fixedassets" displayName="fixedassets" ref="B10:F15" totalsRowCount="1" headerRowDxfId="31" dataDxfId="30" totalsRowDxfId="29" totalsRowBorderDxfId="28" headerRowCellStyle="Normal 2" dataCellStyle="Normal 2" totalsRowCellStyle="Normal 2">
  <autoFilter ref="B10:F15"/>
  <tableColumns count="5">
    <tableColumn id="1" name="Fixed assets" totalsRowLabel="Total fixed assets" dataDxfId="40" totalsRowDxfId="41" dataCellStyle="Normal"/>
    <tableColumn id="3" name="Coluna2" totalsRowFunction="sum" dataDxfId="38" totalsRowDxfId="39" dataCellStyle="Normal">
      <calculatedColumnFormula>21400 + (800*3)</calculatedColumnFormula>
    </tableColumn>
    <tableColumn id="2" name="Coluna1" totalsRowFunction="custom" dataDxfId="36" totalsRowDxfId="37" dataCellStyle="Normal">
      <calculatedColumnFormula>fixedassets[[#This Row],[Coluna2]]-SUM('[1]P&amp;L Year 1'!G25:M25)-SUM('[1]P&amp;L Year 2'!B25:F25)</calculatedColumnFormula>
      <totalsRowFormula>D11+D12+D13+D14</totalsRowFormula>
    </tableColumn>
    <tableColumn id="4" name="Coluna12" totalsRowFunction="custom" dataDxfId="34" totalsRowDxfId="35" dataCellStyle="Normal">
      <calculatedColumnFormula>fixedassets[[#This Row],[Coluna1]]+'[1]CF Year 2'!H16+'[1]CF Year 2'!J16+'[1]CF Year 2'!L16+'[1]CF Year 3'!B16+'[1]CF Year 3'!C16+'[1]CF Year 3'!D16+'[1]CF Year 3'!E16+'[1]CF Year 3'!F16-'[1]P&amp;L Year 2'!G13-'[1]P&amp;L Year 2'!H13-'[1]P&amp;L Year 2'!I13-'[1]P&amp;L Year 2'!J13-'[1]P&amp;L Year 2'!K13-'[1]P&amp;L Year 2'!L13-'[1]P&amp;L Year 2'!M13-'[1]P&amp;L Year 3'!B13-'[1]P&amp;L Year 3'!C13-'[1]P&amp;L Year 3'!D13-'[1]P&amp;L Year 3'!E13-'[1]P&amp;L Year 3'!F13</calculatedColumnFormula>
      <totalsRowFormula>E11+E12+E13+E14</totalsRowFormula>
    </tableColumn>
    <tableColumn id="5" name="Coluna13" totalsRowFunction="custom" dataDxfId="32" totalsRowDxfId="33" dataCellStyle="Normal">
      <calculatedColumnFormula>fixedassets[[#This Row],[Coluna12]]+SUM('[1]CF Year 3'!G16:M16)-SUM('[1]P&amp;L Year 3'!G14:M14)</calculatedColumnFormula>
      <totalsRowFormula>SUM([Coluna13])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currentliabilities" displayName="currentliabilities" ref="B22:F24" totalsRowCount="1" headerRowDxfId="17" dataDxfId="16" totalsRowDxfId="15" totalsRowBorderDxfId="14" headerRowCellStyle="Normal 2" dataCellStyle="Normal 2" totalsRowCellStyle="Normal 2">
  <autoFilter ref="B22:F24"/>
  <tableColumns count="5">
    <tableColumn id="1" name="Current liabilities" totalsRowLabel="Total" dataDxfId="26" totalsRowDxfId="27" dataCellStyle="Normal"/>
    <tableColumn id="3" name="1st year" totalsRowFunction="custom" dataDxfId="24" totalsRowDxfId="25" dataCellStyle="Normal">
      <totalsRowFormula>[1st year]</totalsRowFormula>
    </tableColumn>
    <tableColumn id="2" name="Coluna1" totalsRowFunction="custom" dataDxfId="22" totalsRowDxfId="23" dataCellStyle="Normal">
      <calculatedColumnFormula>'[1]CF Year 2'!G22</calculatedColumnFormula>
      <totalsRowFormula>[Coluna1]</totalsRowFormula>
    </tableColumn>
    <tableColumn id="4" name="Coluna2" totalsRowFunction="custom" dataDxfId="20" totalsRowDxfId="21" dataCellStyle="Normal">
      <calculatedColumnFormula>'[1]CF Year 3'!G22</calculatedColumnFormula>
      <totalsRowFormula>[Coluna2]</totalsRowFormula>
    </tableColumn>
    <tableColumn id="5" name="Coluna3" totalsRowFunction="custom" dataDxfId="18" totalsRowDxfId="19" dataCellStyle="Normal">
      <calculatedColumnFormula>SUM('[1]P&amp;L Year 3'!G19:M19)</calculatedColumnFormula>
      <totalsRowFormula>[Coluna3]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currentassets" displayName="currentassets" ref="B6:F8" totalsRowCount="1" headerRowDxfId="3" dataDxfId="2" totalsRowDxfId="1" totalsRowBorderDxfId="0" headerRowCellStyle="Normal 2" dataCellStyle="Normal 2" totalsRowCellStyle="Normal 2">
  <autoFilter ref="B6:F8"/>
  <tableColumns count="5">
    <tableColumn id="1" name="Current assets" totalsRowLabel="Total current assets" dataDxfId="12" totalsRowDxfId="13" dataCellStyle="Normal"/>
    <tableColumn id="3" name="1st half" totalsRowFunction="sum" dataDxfId="10" totalsRowDxfId="11" dataCellStyle="Normal">
      <calculatedColumnFormula>'[1]CF Year 1'!F34</calculatedColumnFormula>
    </tableColumn>
    <tableColumn id="2" name="2nd year" totalsRowFunction="sum" dataDxfId="8" totalsRowDxfId="9" dataCellStyle="Normal">
      <calculatedColumnFormula>'[1]CF Year 2'!F34</calculatedColumnFormula>
    </tableColumn>
    <tableColumn id="4" name="3rd year" totalsRowFunction="sum" dataDxfId="6" totalsRowDxfId="7" dataCellStyle="Normal">
      <calculatedColumnFormula>'[1]CF Year 3'!F34</calculatedColumnFormula>
    </tableColumn>
    <tableColumn id="5" name="4th half" totalsRowFunction="sum" dataDxfId="4" totalsRowDxfId="5" dataCellStyle="Normal">
      <calculatedColumnFormula>'[1]CF Year 3'!M34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showGridLines="0" tabSelected="1" zoomScaleSheetLayoutView="100" workbookViewId="0">
      <selection activeCell="H19" sqref="H19"/>
    </sheetView>
  </sheetViews>
  <sheetFormatPr defaultColWidth="9.140625" defaultRowHeight="12"/>
  <cols>
    <col min="1" max="1" width="2.85546875" style="3" customWidth="1"/>
    <col min="2" max="2" width="46.7109375" style="3" customWidth="1"/>
    <col min="3" max="6" width="11.42578125" style="3" customWidth="1"/>
    <col min="7" max="16384" width="9.140625" style="3"/>
  </cols>
  <sheetData>
    <row r="2" spans="2:6" ht="12.75" thickBot="1">
      <c r="B2" s="1" t="s">
        <v>0</v>
      </c>
      <c r="C2" s="2" t="s">
        <v>1</v>
      </c>
    </row>
    <row r="3" spans="2:6" ht="18.75" customHeight="1" thickTop="1" thickBot="1">
      <c r="B3" s="4"/>
      <c r="C3" s="5"/>
    </row>
    <row r="4" spans="2:6" ht="12.75" thickTop="1">
      <c r="B4" s="6" t="s">
        <v>2</v>
      </c>
    </row>
    <row r="5" spans="2:6">
      <c r="B5" s="6"/>
    </row>
    <row r="6" spans="2:6"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</row>
    <row r="7" spans="2:6">
      <c r="B7" s="8" t="s">
        <v>8</v>
      </c>
      <c r="C7" s="9">
        <f>'[1]CF Year 1'!F34</f>
        <v>22977.005935436729</v>
      </c>
      <c r="D7" s="9">
        <f>'[1]CF Year 2'!F34</f>
        <v>5668.4574489114384</v>
      </c>
      <c r="E7" s="9">
        <f>'[1]CF Year 3'!F34</f>
        <v>37150.654693438242</v>
      </c>
      <c r="F7" s="9">
        <f>'[1]CF Year 3'!M34</f>
        <v>124666.10788137332</v>
      </c>
    </row>
    <row r="8" spans="2:6">
      <c r="B8" s="10" t="s">
        <v>9</v>
      </c>
      <c r="C8" s="11">
        <f>SUBTOTAL(109,[1st half])</f>
        <v>22977.005935436729</v>
      </c>
      <c r="D8" s="11">
        <f>SUBTOTAL(109,[2nd year])</f>
        <v>5668.4574489114384</v>
      </c>
      <c r="E8" s="11">
        <f>SUBTOTAL(109,[3rd year])</f>
        <v>37150.654693438242</v>
      </c>
      <c r="F8" s="11">
        <f>SUBTOTAL(109,[4th half])</f>
        <v>124666.10788137332</v>
      </c>
    </row>
    <row r="9" spans="2:6">
      <c r="C9" s="12"/>
      <c r="D9" s="12"/>
      <c r="E9" s="12"/>
      <c r="F9" s="12"/>
    </row>
    <row r="10" spans="2:6">
      <c r="B10" s="7" t="s">
        <v>10</v>
      </c>
      <c r="C10" s="9" t="s">
        <v>11</v>
      </c>
      <c r="D10" s="9" t="s">
        <v>12</v>
      </c>
      <c r="E10" s="8" t="s">
        <v>13</v>
      </c>
      <c r="F10" s="8" t="s">
        <v>14</v>
      </c>
    </row>
    <row r="11" spans="2:6">
      <c r="B11" s="8" t="s">
        <v>15</v>
      </c>
      <c r="C11" s="9">
        <f>'[1]CF Year 1'!B15+'[1]CF Year 1'!D16-SUM([1]Depreciation!E3:I3)-SUM([1]Depreciation!G8:I8)</f>
        <v>32296.074222222222</v>
      </c>
      <c r="D11" s="9">
        <f>fixedassets[[#This Row],[Coluna2]]+'[1]CF Year 1'!G16+'[1]CF Year 1'!J16+'[1]CF Year 1'!M16+'[1]CF Year 2'!C16+'[1]CF Year 2'!F16-SUM([1]Depreciation!J42:U42)</f>
        <v>23812.858222222218</v>
      </c>
      <c r="E11" s="9">
        <f>fixedassets[[#This Row],[Coluna1]]+SUM('[1]CF Year 2'!G16:M16)+SUM('[1]CF Year 3'!B16:F16)-SUM([1]Depreciation!V42:AG42)</f>
        <v>16356.047555555549</v>
      </c>
      <c r="F11" s="9">
        <f>fixedassets[[#This Row],[Coluna12]]+SUM('[1]CF Year 3'!G16:M16)-SUM([1]Depreciation!AH42:AN42)</f>
        <v>12668.002666666656</v>
      </c>
    </row>
    <row r="12" spans="2:6">
      <c r="B12" s="8" t="s">
        <v>16</v>
      </c>
      <c r="C12" s="9">
        <f>'[1]CF Year 1'!B14-'[1]P&amp;L Year 1'!B26-'[1]P&amp;L Year 1'!C26-'[1]P&amp;L Year 1'!D26-'[1]P&amp;L Year 1'!E26-'[1]P&amp;L Year 1'!F26</f>
        <v>1319.0833333333333</v>
      </c>
      <c r="D12" s="9">
        <f>fixedassets[[#This Row],[Coluna2]]-'[1]P&amp;L Year 1'!G26-'[1]P&amp;L Year 1'!H26-'[1]P&amp;L Year 1'!I26-'[1]P&amp;L Year 1'!J26-'[1]P&amp;L Year 1'!K26-'[1]P&amp;L Year 1'!L26-'[1]P&amp;L Year 1'!M26-'[1]P&amp;L Year 2'!F26-'[1]P&amp;L Year 2'!E26-'[1]P&amp;L Year 2'!D26-'[1]P&amp;L Year 2'!C26-'[1]P&amp;L Year 2'!B26</f>
        <v>1031.2833333333331</v>
      </c>
      <c r="E12" s="9">
        <f>fixedassets[[#This Row],[Coluna1]]-SUM('[1]P&amp;L Year 2'!G26:M26)-SUM('[1]P&amp;L Year 3'!B26:F26)</f>
        <v>743.48333333333312</v>
      </c>
      <c r="F12" s="13">
        <f>fixedassets[[#This Row],[Coluna12]]-SUM('[1]P&amp;L Year 3'!G26:M26)</f>
        <v>575.5999999999998</v>
      </c>
    </row>
    <row r="13" spans="2:6">
      <c r="B13" s="8" t="s">
        <v>17</v>
      </c>
      <c r="C13" s="9">
        <f>'[1]CF Year 1'!B12-SUM([1]Depreciation!E4:I4)</f>
        <v>862.5</v>
      </c>
      <c r="D13" s="14">
        <f>fixedassets[[#This Row],[Coluna2]]-SUM([1]Depreciation!J4:U4)</f>
        <v>772.5</v>
      </c>
      <c r="E13" s="14">
        <f>fixedassets[[#This Row],[Coluna1]]-SUM([1]Depreciation!V4:AG4)</f>
        <v>682.5</v>
      </c>
      <c r="F13" s="15">
        <f>fixedassets[[#This Row],[Coluna12]]-SUM([1]Depreciation!AH4:AN4)</f>
        <v>630</v>
      </c>
    </row>
    <row r="14" spans="2:6">
      <c r="B14" s="8" t="s">
        <v>18</v>
      </c>
      <c r="C14" s="9">
        <f>'[1]CF Year 1'!B13-SUM([1]Depreciation!E5:I5)</f>
        <v>6274.3055555555557</v>
      </c>
      <c r="D14" s="14">
        <f>fixedassets[[#This Row],[Coluna2]]-SUM([1]Depreciation!J5:U5)</f>
        <v>5732.6388888888887</v>
      </c>
      <c r="E14" s="14">
        <f>fixedassets[[#This Row],[Coluna1]]-SUM([1]Depreciation!V5:AG5)</f>
        <v>5190.9722222222217</v>
      </c>
      <c r="F14" s="16">
        <f>fixedassets[[#This Row],[Coluna12]]-SUM([1]Depreciation!AH5:AN5)</f>
        <v>4875</v>
      </c>
    </row>
    <row r="15" spans="2:6">
      <c r="B15" s="10" t="s">
        <v>19</v>
      </c>
      <c r="C15" s="11">
        <f>SUBTOTAL(109,[Coluna2])</f>
        <v>40751.963111111108</v>
      </c>
      <c r="D15" s="17">
        <f>D11+D12+D13+D14</f>
        <v>31349.280444444441</v>
      </c>
      <c r="E15" s="17">
        <f>E11+E12+E13+E14</f>
        <v>22973.003111111106</v>
      </c>
      <c r="F15" s="11">
        <f>SUM([Coluna13])</f>
        <v>18748.602666666658</v>
      </c>
    </row>
    <row r="16" spans="2:6">
      <c r="C16" s="12"/>
      <c r="D16" s="12"/>
      <c r="E16" s="12"/>
      <c r="F16" s="12"/>
    </row>
    <row r="17" spans="2:6">
      <c r="B17" s="18"/>
      <c r="C17" s="19"/>
      <c r="D17" s="12"/>
      <c r="E17" s="12"/>
      <c r="F17" s="12"/>
    </row>
    <row r="18" spans="2:6" ht="12.75" thickBot="1">
      <c r="B18" s="20" t="s">
        <v>20</v>
      </c>
      <c r="C18" s="21">
        <f>SUM(C8+C15)</f>
        <v>63728.969046547834</v>
      </c>
      <c r="D18" s="21">
        <f>fixedassets[[#Totals],[Coluna1]]+currentassets[[#Totals],[2nd year]]</f>
        <v>37017.737893355879</v>
      </c>
      <c r="E18" s="21">
        <f>SUM(E8+E15)</f>
        <v>60123.657804549352</v>
      </c>
      <c r="F18" s="21">
        <f>fixedassets[[#Totals],[Coluna13]]+currentassets[[#Totals],[4th half]]</f>
        <v>143414.71054803999</v>
      </c>
    </row>
    <row r="19" spans="2:6" ht="18.75" customHeight="1" thickTop="1" thickBot="1">
      <c r="B19" s="22"/>
      <c r="C19" s="23"/>
      <c r="D19" s="12"/>
      <c r="E19" s="12"/>
      <c r="F19" s="12"/>
    </row>
    <row r="20" spans="2:6" ht="12.75" thickTop="1">
      <c r="B20" s="7" t="s">
        <v>21</v>
      </c>
      <c r="C20" s="9"/>
      <c r="D20" s="12"/>
      <c r="E20" s="12"/>
      <c r="F20" s="12"/>
    </row>
    <row r="21" spans="2:6">
      <c r="B21" s="7"/>
      <c r="C21" s="9"/>
      <c r="D21" s="12"/>
      <c r="E21" s="12"/>
      <c r="F21" s="12"/>
    </row>
    <row r="22" spans="2:6">
      <c r="B22" s="7" t="s">
        <v>22</v>
      </c>
      <c r="C22" s="9" t="s">
        <v>23</v>
      </c>
      <c r="D22" s="9" t="s">
        <v>12</v>
      </c>
      <c r="E22" s="8" t="s">
        <v>11</v>
      </c>
      <c r="F22" s="8" t="s">
        <v>24</v>
      </c>
    </row>
    <row r="23" spans="2:6">
      <c r="B23" s="8" t="s">
        <v>25</v>
      </c>
      <c r="C23" s="9">
        <v>0</v>
      </c>
      <c r="D23" s="14">
        <f>'[1]CF Year 2'!G22</f>
        <v>7837.5</v>
      </c>
      <c r="E23" s="14">
        <f>'[1]CF Year 3'!G22</f>
        <v>9975</v>
      </c>
      <c r="F23" s="14">
        <f>SUM('[1]P&amp;L Year 3'!G19:M19)</f>
        <v>6650</v>
      </c>
    </row>
    <row r="24" spans="2:6">
      <c r="B24" s="10" t="s">
        <v>26</v>
      </c>
      <c r="C24" s="11">
        <f>[1st year]</f>
        <v>0</v>
      </c>
      <c r="D24" s="17">
        <f>[Coluna1]</f>
        <v>7837.5</v>
      </c>
      <c r="E24" s="11">
        <f>[Coluna2]</f>
        <v>9975</v>
      </c>
      <c r="F24" s="11">
        <f>[Coluna3]</f>
        <v>6650</v>
      </c>
    </row>
    <row r="25" spans="2:6">
      <c r="B25" s="24"/>
      <c r="C25" s="25"/>
      <c r="D25" s="12"/>
      <c r="E25" s="12"/>
      <c r="F25" s="12"/>
    </row>
    <row r="26" spans="2:6">
      <c r="B26" s="26" t="s">
        <v>27</v>
      </c>
      <c r="E26" s="19"/>
      <c r="F26" s="12"/>
    </row>
    <row r="27" spans="2:6">
      <c r="B27" s="26" t="s">
        <v>28</v>
      </c>
      <c r="C27" s="27">
        <f>'[1]CF Year 1'!B3+'[1]CF Year 1'!B8</f>
        <v>70000</v>
      </c>
      <c r="D27" s="19">
        <f>C27+'[1]CF Year 2'!B8</f>
        <v>85000</v>
      </c>
      <c r="E27" s="19">
        <f>D27</f>
        <v>85000</v>
      </c>
      <c r="F27" s="12">
        <f>E27</f>
        <v>85000</v>
      </c>
    </row>
    <row r="28" spans="2:6">
      <c r="B28" s="26" t="s">
        <v>29</v>
      </c>
      <c r="C28" s="28">
        <f>SUM('[1]P&amp;L Year 1'!B33:F33)</f>
        <v>-6271.030953452163</v>
      </c>
      <c r="D28" s="29">
        <f>'[1]P&amp;L Year 1'!G33+'[1]P&amp;L Year 1'!H33+'[1]P&amp;L Year 1'!I33+'[1]P&amp;L Year 1'!J33+'[1]P&amp;L Year 1'!K33+'[1]P&amp;L Year 1'!L33+'[1]P&amp;L Year 1'!M33+'[1]P&amp;L Year 2'!B33+'[1]P&amp;L Year 2'!C33+'[1]P&amp;L Year 2'!D33+'[1]P&amp;L Year 2'!E33+'[1]P&amp;L Year 2'!F33+C28</f>
        <v>-55819.762106644121</v>
      </c>
      <c r="E28" s="12">
        <f>SUM('[1]P&amp;L Year 2'!G33:M33)+SUM('[1]P&amp;L Year 3'!B33:F33)+D28</f>
        <v>-34851.342195450648</v>
      </c>
      <c r="F28" s="12">
        <f>SUM('[1]P&amp;L Year 3'!G33:M33)+E28</f>
        <v>51764.710548039977</v>
      </c>
    </row>
    <row r="29" spans="2:6">
      <c r="B29" s="30" t="s">
        <v>30</v>
      </c>
      <c r="C29" s="31">
        <f>SUM(C27:C28)</f>
        <v>63728.969046547834</v>
      </c>
      <c r="D29" s="32">
        <f>SUM(D27:D28)</f>
        <v>29180.237893355879</v>
      </c>
      <c r="E29" s="31">
        <f>SUM(E27:E28)</f>
        <v>50148.657804549352</v>
      </c>
      <c r="F29" s="31">
        <f>SUM(F26:F28)</f>
        <v>136764.71054803999</v>
      </c>
    </row>
    <row r="32" spans="2:6">
      <c r="B32" s="33" t="s">
        <v>31</v>
      </c>
      <c r="C32" s="34">
        <f>C29+currentliabilities[[#Totals],[1st year]]</f>
        <v>63728.969046547834</v>
      </c>
      <c r="D32" s="34">
        <f>D29+currentliabilities[[#Totals],[Coluna1]]</f>
        <v>37017.737893355879</v>
      </c>
      <c r="E32" s="21">
        <f>E29+currentliabilities[[#Totals],[Coluna2]]</f>
        <v>60123.657804549352</v>
      </c>
      <c r="F32" s="21">
        <f>F29+currentliabilities[[#Totals],[Coluna3]]</f>
        <v>143414.71054803999</v>
      </c>
    </row>
    <row r="35" spans="3:3">
      <c r="C35" s="35"/>
    </row>
  </sheetData>
  <conditionalFormatting sqref="C32:D32">
    <cfRule type="cellIs" dxfId="42" priority="1" operator="lessThan">
      <formula>0</formula>
    </cfRule>
  </conditionalFormatting>
  <printOptions horizontalCentered="1" verticalCentered="1"/>
  <pageMargins left="0.5" right="0.5" top="0.5" bottom="0.5" header="0.5" footer="0.5"/>
  <pageSetup scale="82" orientation="portrait" horizontalDpi="4294967294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Balance </vt:lpstr>
      <vt:lpstr>'Balance 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Bianchi de Aguiar</dc:creator>
  <cp:lastModifiedBy>Ana Bianchi de Aguiar</cp:lastModifiedBy>
  <dcterms:created xsi:type="dcterms:W3CDTF">2014-05-27T13:14:35Z</dcterms:created>
  <dcterms:modified xsi:type="dcterms:W3CDTF">2014-05-27T13:14:52Z</dcterms:modified>
</cp:coreProperties>
</file>