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5"/>
  </bookViews>
  <sheets>
    <sheet name="P&amp;L Sum" sheetId="4" r:id="rId1"/>
    <sheet name="P&amp;L Year 1" sheetId="5" r:id="rId2"/>
    <sheet name="P&amp;L Year 2" sheetId="6" r:id="rId3"/>
    <sheet name="P&amp;L Year 3" sheetId="7" r:id="rId4"/>
    <sheet name="Revenues" sheetId="11" r:id="rId5"/>
    <sheet name="CPC" sheetId="10" r:id="rId6"/>
    <sheet name="Depreciation" sheetId="9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R21" i="11"/>
  <c r="R22" s="1"/>
  <c r="R18"/>
  <c r="S19" s="1"/>
  <c r="K18"/>
  <c r="K19" s="1"/>
  <c r="R15"/>
  <c r="S16" s="1"/>
  <c r="V14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M2"/>
  <c r="M11" s="1"/>
  <c r="L2"/>
  <c r="L4" s="1"/>
  <c r="K2"/>
  <c r="K4" s="1"/>
  <c r="J2"/>
  <c r="J3" s="1"/>
  <c r="I2"/>
  <c r="I11" s="1"/>
  <c r="H2"/>
  <c r="H4" s="1"/>
  <c r="G2"/>
  <c r="G4" s="1"/>
  <c r="F2"/>
  <c r="F3" s="1"/>
  <c r="E2"/>
  <c r="E11" s="1"/>
  <c r="D2"/>
  <c r="D4" s="1"/>
  <c r="C2"/>
  <c r="C4" s="1"/>
  <c r="B2"/>
  <c r="B3" s="1"/>
  <c r="AK30" i="10"/>
  <c r="AK32" s="1"/>
  <c r="AJ30"/>
  <c r="AJ32" s="1"/>
  <c r="AI30"/>
  <c r="AI32" s="1"/>
  <c r="AH30"/>
  <c r="AH32" s="1"/>
  <c r="AG30"/>
  <c r="AG32" s="1"/>
  <c r="AF30"/>
  <c r="AF32" s="1"/>
  <c r="AE30"/>
  <c r="AE32" s="1"/>
  <c r="AD30"/>
  <c r="AD32" s="1"/>
  <c r="AC30"/>
  <c r="AC32" s="1"/>
  <c r="AB30"/>
  <c r="AB32" s="1"/>
  <c r="AA30"/>
  <c r="AA32" s="1"/>
  <c r="Z30"/>
  <c r="Z32" s="1"/>
  <c r="Y30"/>
  <c r="Y32" s="1"/>
  <c r="X30"/>
  <c r="X32" s="1"/>
  <c r="W30"/>
  <c r="W32" s="1"/>
  <c r="V30"/>
  <c r="V32" s="1"/>
  <c r="U30"/>
  <c r="U32" s="1"/>
  <c r="T30"/>
  <c r="T32" s="1"/>
  <c r="S30"/>
  <c r="S32" s="1"/>
  <c r="R30"/>
  <c r="R32" s="1"/>
  <c r="Q30"/>
  <c r="Q32" s="1"/>
  <c r="P30"/>
  <c r="P32" s="1"/>
  <c r="O30"/>
  <c r="O32" s="1"/>
  <c r="N30"/>
  <c r="N32" s="1"/>
  <c r="M30"/>
  <c r="M32" s="1"/>
  <c r="L30"/>
  <c r="L32" s="1"/>
  <c r="K30"/>
  <c r="K32" s="1"/>
  <c r="J30"/>
  <c r="J32" s="1"/>
  <c r="I30"/>
  <c r="I32" s="1"/>
  <c r="H30"/>
  <c r="H32" s="1"/>
  <c r="G30"/>
  <c r="G32" s="1"/>
  <c r="F30"/>
  <c r="F32" s="1"/>
  <c r="E30"/>
  <c r="E32" s="1"/>
  <c r="D30"/>
  <c r="D32" s="1"/>
  <c r="C30"/>
  <c r="C32" s="1"/>
  <c r="B30"/>
  <c r="B32" s="1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D11"/>
  <c r="C11"/>
  <c r="B11"/>
  <c r="AH20" s="1"/>
  <c r="AM41" i="9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C41"/>
  <c r="AN41" s="1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C40"/>
  <c r="AN40" s="1"/>
  <c r="AN39"/>
  <c r="AM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9"/>
  <c r="AL39" s="1"/>
  <c r="AN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C38"/>
  <c r="AK38" s="1"/>
  <c r="AL37"/>
  <c r="AK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C37"/>
  <c r="AN37" s="1"/>
  <c r="AM36"/>
  <c r="AL36"/>
  <c r="AK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6"/>
  <c r="AN36" s="1"/>
  <c r="AN35"/>
  <c r="AJ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C35"/>
  <c r="AJ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4"/>
  <c r="AG34" s="1"/>
  <c r="AL33"/>
  <c r="AK33"/>
  <c r="AH33"/>
  <c r="AG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C33"/>
  <c r="AN33" s="1"/>
  <c r="AM32"/>
  <c r="AL32"/>
  <c r="AK32"/>
  <c r="AI32"/>
  <c r="AH32"/>
  <c r="AG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C32"/>
  <c r="AN32" s="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C31"/>
  <c r="AN30"/>
  <c r="AK30"/>
  <c r="AG30"/>
  <c r="AF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C30"/>
  <c r="AL29"/>
  <c r="AK29"/>
  <c r="AH29"/>
  <c r="AG29"/>
  <c r="AD29"/>
  <c r="AC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C29"/>
  <c r="AN29" s="1"/>
  <c r="AM28"/>
  <c r="AL28"/>
  <c r="AK28"/>
  <c r="AI28"/>
  <c r="AH28"/>
  <c r="AG28"/>
  <c r="AE28"/>
  <c r="AD28"/>
  <c r="AC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C28"/>
  <c r="AN28" s="1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C27"/>
  <c r="AK26"/>
  <c r="AG26"/>
  <c r="AC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C26"/>
  <c r="AL25"/>
  <c r="AK25"/>
  <c r="AH25"/>
  <c r="AG25"/>
  <c r="AD25"/>
  <c r="AC25"/>
  <c r="Z25"/>
  <c r="Y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C25"/>
  <c r="AN25" s="1"/>
  <c r="AM24"/>
  <c r="AL24"/>
  <c r="AK24"/>
  <c r="AI24"/>
  <c r="AH24"/>
  <c r="AG24"/>
  <c r="AE24"/>
  <c r="AD24"/>
  <c r="AC24"/>
  <c r="AA24"/>
  <c r="Z24"/>
  <c r="Y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C24"/>
  <c r="AN24" s="1"/>
  <c r="AN23"/>
  <c r="AJ23"/>
  <c r="AF23"/>
  <c r="AB23"/>
  <c r="X23"/>
  <c r="U23"/>
  <c r="T23"/>
  <c r="S23"/>
  <c r="R23"/>
  <c r="Q23"/>
  <c r="P23"/>
  <c r="O23"/>
  <c r="N23"/>
  <c r="M23"/>
  <c r="L23"/>
  <c r="K23"/>
  <c r="J23"/>
  <c r="I23"/>
  <c r="H23"/>
  <c r="G23"/>
  <c r="F23"/>
  <c r="E23"/>
  <c r="C23"/>
  <c r="T22"/>
  <c r="S22"/>
  <c r="R22"/>
  <c r="Q22"/>
  <c r="P22"/>
  <c r="O22"/>
  <c r="N22"/>
  <c r="M22"/>
  <c r="L22"/>
  <c r="K22"/>
  <c r="J22"/>
  <c r="I22"/>
  <c r="H22"/>
  <c r="G22"/>
  <c r="F22"/>
  <c r="E22"/>
  <c r="C22"/>
  <c r="AL21"/>
  <c r="AK21"/>
  <c r="AH21"/>
  <c r="AG21"/>
  <c r="AD21"/>
  <c r="AC21"/>
  <c r="Z21"/>
  <c r="Y21"/>
  <c r="V21"/>
  <c r="U21"/>
  <c r="S21"/>
  <c r="R21"/>
  <c r="Q21"/>
  <c r="P21"/>
  <c r="O21"/>
  <c r="N21"/>
  <c r="M21"/>
  <c r="L21"/>
  <c r="K21"/>
  <c r="J21"/>
  <c r="I21"/>
  <c r="H21"/>
  <c r="G21"/>
  <c r="F21"/>
  <c r="E21"/>
  <c r="C21"/>
  <c r="AN21" s="1"/>
  <c r="AM20"/>
  <c r="AL20"/>
  <c r="AK20"/>
  <c r="AI20"/>
  <c r="AH20"/>
  <c r="AG20"/>
  <c r="AE20"/>
  <c r="AD20"/>
  <c r="AC20"/>
  <c r="AA20"/>
  <c r="Z20"/>
  <c r="Y20"/>
  <c r="W20"/>
  <c r="V20"/>
  <c r="U20"/>
  <c r="S20"/>
  <c r="R20"/>
  <c r="Q20"/>
  <c r="P20"/>
  <c r="O20"/>
  <c r="N20"/>
  <c r="M20"/>
  <c r="L20"/>
  <c r="K20"/>
  <c r="J20"/>
  <c r="I20"/>
  <c r="H20"/>
  <c r="G20"/>
  <c r="F20"/>
  <c r="E20"/>
  <c r="C20"/>
  <c r="AN20" s="1"/>
  <c r="AN19"/>
  <c r="AJ19"/>
  <c r="AI19"/>
  <c r="AF19"/>
  <c r="AB19"/>
  <c r="AA19"/>
  <c r="X19"/>
  <c r="T19"/>
  <c r="S19"/>
  <c r="Q19"/>
  <c r="P19"/>
  <c r="O19"/>
  <c r="N19"/>
  <c r="M19"/>
  <c r="L19"/>
  <c r="K19"/>
  <c r="J19"/>
  <c r="I19"/>
  <c r="H19"/>
  <c r="G19"/>
  <c r="F19"/>
  <c r="E19"/>
  <c r="C19"/>
  <c r="P18"/>
  <c r="O18"/>
  <c r="N18"/>
  <c r="M18"/>
  <c r="L18"/>
  <c r="K18"/>
  <c r="J18"/>
  <c r="I18"/>
  <c r="H18"/>
  <c r="G18"/>
  <c r="F18"/>
  <c r="E18"/>
  <c r="C18"/>
  <c r="AL17"/>
  <c r="AK17"/>
  <c r="AH17"/>
  <c r="AG17"/>
  <c r="AD17"/>
  <c r="AC17"/>
  <c r="Z17"/>
  <c r="Y17"/>
  <c r="V17"/>
  <c r="U17"/>
  <c r="R17"/>
  <c r="Q17"/>
  <c r="O17"/>
  <c r="N17"/>
  <c r="M17"/>
  <c r="L17"/>
  <c r="K17"/>
  <c r="J17"/>
  <c r="I17"/>
  <c r="H17"/>
  <c r="G17"/>
  <c r="F17"/>
  <c r="E17"/>
  <c r="C17"/>
  <c r="AN17" s="1"/>
  <c r="AM16"/>
  <c r="AL16"/>
  <c r="AK16"/>
  <c r="AI16"/>
  <c r="AH16"/>
  <c r="AG16"/>
  <c r="AE16"/>
  <c r="AD16"/>
  <c r="AC16"/>
  <c r="AA16"/>
  <c r="Z16"/>
  <c r="Y16"/>
  <c r="W16"/>
  <c r="V16"/>
  <c r="U16"/>
  <c r="S16"/>
  <c r="R16"/>
  <c r="Q16"/>
  <c r="O16"/>
  <c r="N16"/>
  <c r="M16"/>
  <c r="L16"/>
  <c r="K16"/>
  <c r="J16"/>
  <c r="I16"/>
  <c r="H16"/>
  <c r="G16"/>
  <c r="F16"/>
  <c r="E16"/>
  <c r="C16"/>
  <c r="AN16" s="1"/>
  <c r="AM15"/>
  <c r="AE15"/>
  <c r="W15"/>
  <c r="O15"/>
  <c r="M15"/>
  <c r="L15"/>
  <c r="K15"/>
  <c r="J15"/>
  <c r="I15"/>
  <c r="H15"/>
  <c r="G15"/>
  <c r="F15"/>
  <c r="E15"/>
  <c r="C15"/>
  <c r="AJ15" s="1"/>
  <c r="AK14"/>
  <c r="AG14"/>
  <c r="AC14"/>
  <c r="Y14"/>
  <c r="U14"/>
  <c r="Q14"/>
  <c r="M14"/>
  <c r="L14"/>
  <c r="K14"/>
  <c r="J14"/>
  <c r="I14"/>
  <c r="H14"/>
  <c r="G14"/>
  <c r="F14"/>
  <c r="E14"/>
  <c r="C14"/>
  <c r="AL13"/>
  <c r="AK13"/>
  <c r="AH13"/>
  <c r="AG13"/>
  <c r="AD13"/>
  <c r="AC13"/>
  <c r="Z13"/>
  <c r="Y13"/>
  <c r="V13"/>
  <c r="U13"/>
  <c r="R13"/>
  <c r="Q13"/>
  <c r="N13"/>
  <c r="M13"/>
  <c r="K13"/>
  <c r="J13"/>
  <c r="I13"/>
  <c r="H13"/>
  <c r="G13"/>
  <c r="F13"/>
  <c r="E13"/>
  <c r="C13"/>
  <c r="AN13" s="1"/>
  <c r="AM12"/>
  <c r="AL12"/>
  <c r="AK12"/>
  <c r="AI12"/>
  <c r="AH12"/>
  <c r="AG12"/>
  <c r="AE12"/>
  <c r="AD12"/>
  <c r="AC12"/>
  <c r="AA12"/>
  <c r="Z12"/>
  <c r="Y12"/>
  <c r="W12"/>
  <c r="V12"/>
  <c r="U12"/>
  <c r="S12"/>
  <c r="R12"/>
  <c r="Q12"/>
  <c r="O12"/>
  <c r="N12"/>
  <c r="M12"/>
  <c r="K12"/>
  <c r="J12"/>
  <c r="I12"/>
  <c r="H12"/>
  <c r="G12"/>
  <c r="F12"/>
  <c r="E12"/>
  <c r="C12"/>
  <c r="AN12" s="1"/>
  <c r="AI11"/>
  <c r="AA11"/>
  <c r="S11"/>
  <c r="K11"/>
  <c r="I11"/>
  <c r="H11"/>
  <c r="G11"/>
  <c r="F11"/>
  <c r="E11"/>
  <c r="C11"/>
  <c r="AN11" s="1"/>
  <c r="H10"/>
  <c r="G10"/>
  <c r="F10"/>
  <c r="E10"/>
  <c r="C10"/>
  <c r="AL9"/>
  <c r="AJ9"/>
  <c r="AG9"/>
  <c r="AD9"/>
  <c r="AB9"/>
  <c r="Y9"/>
  <c r="V9"/>
  <c r="T9"/>
  <c r="Q9"/>
  <c r="N9"/>
  <c r="L9"/>
  <c r="I9"/>
  <c r="G9"/>
  <c r="F9"/>
  <c r="E9"/>
  <c r="C9"/>
  <c r="AM8"/>
  <c r="AK8"/>
  <c r="AI8"/>
  <c r="AH8"/>
  <c r="AE8"/>
  <c r="AD8"/>
  <c r="AC8"/>
  <c r="Z8"/>
  <c r="Y8"/>
  <c r="W8"/>
  <c r="U8"/>
  <c r="S8"/>
  <c r="R8"/>
  <c r="O8"/>
  <c r="N8"/>
  <c r="M8"/>
  <c r="K8"/>
  <c r="J8"/>
  <c r="I8"/>
  <c r="G8"/>
  <c r="F8"/>
  <c r="E8"/>
  <c r="C8"/>
  <c r="E7"/>
  <c r="C7"/>
  <c r="AK7" s="1"/>
  <c r="AM6"/>
  <c r="AK6"/>
  <c r="AI6"/>
  <c r="AG6"/>
  <c r="AE6"/>
  <c r="AC6"/>
  <c r="AA6"/>
  <c r="Y6"/>
  <c r="W6"/>
  <c r="U6"/>
  <c r="S6"/>
  <c r="Q6"/>
  <c r="O6"/>
  <c r="M6"/>
  <c r="K6"/>
  <c r="I6"/>
  <c r="G6"/>
  <c r="E6"/>
  <c r="C6"/>
  <c r="AL6" s="1"/>
  <c r="AL5"/>
  <c r="AH5"/>
  <c r="AD5"/>
  <c r="Z5"/>
  <c r="V5"/>
  <c r="R5"/>
  <c r="N5"/>
  <c r="J5"/>
  <c r="F5"/>
  <c r="D5"/>
  <c r="AN5" s="1"/>
  <c r="C5"/>
  <c r="AM5" s="1"/>
  <c r="D4"/>
  <c r="AL4" s="1"/>
  <c r="C4"/>
  <c r="AK4" s="1"/>
  <c r="AL3"/>
  <c r="AH3"/>
  <c r="AD3"/>
  <c r="Z3"/>
  <c r="V3"/>
  <c r="R3"/>
  <c r="N3"/>
  <c r="J3"/>
  <c r="F3"/>
  <c r="C3"/>
  <c r="AM3" s="1"/>
  <c r="F42" l="1"/>
  <c r="AM10"/>
  <c r="AI10"/>
  <c r="AE10"/>
  <c r="AA10"/>
  <c r="W10"/>
  <c r="S10"/>
  <c r="O10"/>
  <c r="AL10"/>
  <c r="AH10"/>
  <c r="AD10"/>
  <c r="Z10"/>
  <c r="V10"/>
  <c r="R10"/>
  <c r="N10"/>
  <c r="J10"/>
  <c r="AM18"/>
  <c r="AI18"/>
  <c r="AE18"/>
  <c r="AA18"/>
  <c r="W18"/>
  <c r="S18"/>
  <c r="AL18"/>
  <c r="AH18"/>
  <c r="AD18"/>
  <c r="Z18"/>
  <c r="V18"/>
  <c r="R18"/>
  <c r="AM22"/>
  <c r="AI22"/>
  <c r="AE22"/>
  <c r="AA22"/>
  <c r="W22"/>
  <c r="AL22"/>
  <c r="AH22"/>
  <c r="AD22"/>
  <c r="Z22"/>
  <c r="V22"/>
  <c r="AL27"/>
  <c r="AH27"/>
  <c r="AD27"/>
  <c r="Z27"/>
  <c r="AK27"/>
  <c r="AG27"/>
  <c r="AC27"/>
  <c r="AL31"/>
  <c r="AH31"/>
  <c r="AD31"/>
  <c r="AK31"/>
  <c r="AG31"/>
  <c r="B25" i="10"/>
  <c r="B17"/>
  <c r="B19" s="1"/>
  <c r="H5" i="11"/>
  <c r="F25" i="10"/>
  <c r="F17"/>
  <c r="F19" s="1"/>
  <c r="L5" i="11"/>
  <c r="J25" i="10"/>
  <c r="J17"/>
  <c r="J19" s="1"/>
  <c r="P5" i="11"/>
  <c r="AM9" i="9"/>
  <c r="AI9"/>
  <c r="AE9"/>
  <c r="AA9"/>
  <c r="W9"/>
  <c r="S9"/>
  <c r="O9"/>
  <c r="K9"/>
  <c r="AM14"/>
  <c r="AI14"/>
  <c r="AE14"/>
  <c r="AA14"/>
  <c r="W14"/>
  <c r="S14"/>
  <c r="O14"/>
  <c r="AL14"/>
  <c r="AH14"/>
  <c r="AD14"/>
  <c r="Z14"/>
  <c r="V14"/>
  <c r="R14"/>
  <c r="N14"/>
  <c r="AL23"/>
  <c r="AH23"/>
  <c r="AD23"/>
  <c r="Z23"/>
  <c r="V23"/>
  <c r="AK23"/>
  <c r="AG23"/>
  <c r="AC23"/>
  <c r="Y23"/>
  <c r="AM26"/>
  <c r="AI26"/>
  <c r="AE26"/>
  <c r="AA26"/>
  <c r="AL26"/>
  <c r="AH26"/>
  <c r="AD26"/>
  <c r="Z26"/>
  <c r="AL35"/>
  <c r="AH35"/>
  <c r="AK35"/>
  <c r="L4"/>
  <c r="T4"/>
  <c r="AB4"/>
  <c r="AJ4"/>
  <c r="P7"/>
  <c r="X7"/>
  <c r="AJ7"/>
  <c r="M10"/>
  <c r="AC10"/>
  <c r="AK10"/>
  <c r="X18"/>
  <c r="AF18"/>
  <c r="AN18"/>
  <c r="AB22"/>
  <c r="AJ22"/>
  <c r="AE27"/>
  <c r="AM27"/>
  <c r="AI31"/>
  <c r="F43"/>
  <c r="E3"/>
  <c r="I3"/>
  <c r="M3"/>
  <c r="Q3"/>
  <c r="U3"/>
  <c r="Y3"/>
  <c r="AC3"/>
  <c r="AG3"/>
  <c r="AK3"/>
  <c r="G4"/>
  <c r="K4"/>
  <c r="O4"/>
  <c r="S4"/>
  <c r="W4"/>
  <c r="AA4"/>
  <c r="AE4"/>
  <c r="AI4"/>
  <c r="AM4"/>
  <c r="AM43" s="1"/>
  <c r="E5"/>
  <c r="I5"/>
  <c r="M5"/>
  <c r="Q5"/>
  <c r="U5"/>
  <c r="Y5"/>
  <c r="AC5"/>
  <c r="AG5"/>
  <c r="AK5"/>
  <c r="H6"/>
  <c r="L6"/>
  <c r="P6"/>
  <c r="T6"/>
  <c r="X6"/>
  <c r="AB6"/>
  <c r="AF6"/>
  <c r="AJ6"/>
  <c r="AN6"/>
  <c r="G7"/>
  <c r="K7"/>
  <c r="O7"/>
  <c r="S7"/>
  <c r="W7"/>
  <c r="AA7"/>
  <c r="AE7"/>
  <c r="AI7"/>
  <c r="AM7"/>
  <c r="AM42" s="1"/>
  <c r="H9"/>
  <c r="M9"/>
  <c r="R9"/>
  <c r="X9"/>
  <c r="AC9"/>
  <c r="AH9"/>
  <c r="AH43" s="1"/>
  <c r="AN9"/>
  <c r="L10"/>
  <c r="T10"/>
  <c r="AB10"/>
  <c r="AJ10"/>
  <c r="P11"/>
  <c r="X11"/>
  <c r="AF11"/>
  <c r="T14"/>
  <c r="AB14"/>
  <c r="AJ14"/>
  <c r="T15"/>
  <c r="AB15"/>
  <c r="U18"/>
  <c r="AC18"/>
  <c r="AK18"/>
  <c r="Y22"/>
  <c r="AG22"/>
  <c r="AA23"/>
  <c r="AI23"/>
  <c r="AF26"/>
  <c r="AN26"/>
  <c r="AB27"/>
  <c r="AJ27"/>
  <c r="AF31"/>
  <c r="AN31"/>
  <c r="AM35"/>
  <c r="AI4" i="11"/>
  <c r="AE4"/>
  <c r="AA4"/>
  <c r="AJ4"/>
  <c r="AF4"/>
  <c r="AB4"/>
  <c r="AK4"/>
  <c r="AG4"/>
  <c r="AC4"/>
  <c r="AH4"/>
  <c r="AD4"/>
  <c r="Z4"/>
  <c r="AL11" i="9"/>
  <c r="AL42" s="1"/>
  <c r="AH11"/>
  <c r="AD11"/>
  <c r="Z11"/>
  <c r="V11"/>
  <c r="R11"/>
  <c r="N11"/>
  <c r="J11"/>
  <c r="AK11"/>
  <c r="AG11"/>
  <c r="AC11"/>
  <c r="Y11"/>
  <c r="U11"/>
  <c r="Q11"/>
  <c r="M11"/>
  <c r="AL15"/>
  <c r="AH15"/>
  <c r="AD15"/>
  <c r="Z15"/>
  <c r="V15"/>
  <c r="R15"/>
  <c r="N15"/>
  <c r="AK15"/>
  <c r="AG15"/>
  <c r="AC15"/>
  <c r="Y15"/>
  <c r="U15"/>
  <c r="Q15"/>
  <c r="AM34"/>
  <c r="AI34"/>
  <c r="AL34"/>
  <c r="AH34"/>
  <c r="AM38"/>
  <c r="AL38"/>
  <c r="AN8"/>
  <c r="AJ8"/>
  <c r="AF8"/>
  <c r="AB8"/>
  <c r="X8"/>
  <c r="T8"/>
  <c r="P8"/>
  <c r="AL19"/>
  <c r="AH19"/>
  <c r="AD19"/>
  <c r="Z19"/>
  <c r="V19"/>
  <c r="R19"/>
  <c r="AK19"/>
  <c r="AG19"/>
  <c r="AC19"/>
  <c r="Y19"/>
  <c r="U19"/>
  <c r="AM30"/>
  <c r="AI30"/>
  <c r="AE30"/>
  <c r="AL30"/>
  <c r="AH30"/>
  <c r="AD30"/>
  <c r="H4"/>
  <c r="P4"/>
  <c r="X4"/>
  <c r="AF4"/>
  <c r="AN4"/>
  <c r="H7"/>
  <c r="L7"/>
  <c r="T7"/>
  <c r="AB7"/>
  <c r="AF7"/>
  <c r="AN7"/>
  <c r="U10"/>
  <c r="H3"/>
  <c r="L3"/>
  <c r="P3"/>
  <c r="T3"/>
  <c r="X3"/>
  <c r="AB3"/>
  <c r="AF3"/>
  <c r="AJ3"/>
  <c r="AN3"/>
  <c r="F4"/>
  <c r="J4"/>
  <c r="J43" s="1"/>
  <c r="N4"/>
  <c r="N43" s="1"/>
  <c r="R4"/>
  <c r="R43" s="1"/>
  <c r="V4"/>
  <c r="V43" s="1"/>
  <c r="Z4"/>
  <c r="Z43" s="1"/>
  <c r="AD4"/>
  <c r="AH4"/>
  <c r="H5"/>
  <c r="L5"/>
  <c r="P5"/>
  <c r="T5"/>
  <c r="X5"/>
  <c r="AB5"/>
  <c r="AF5"/>
  <c r="AJ5"/>
  <c r="F7"/>
  <c r="J7"/>
  <c r="J42" s="1"/>
  <c r="N7"/>
  <c r="R7"/>
  <c r="V7"/>
  <c r="Z7"/>
  <c r="AD7"/>
  <c r="AH7"/>
  <c r="AL7"/>
  <c r="K10"/>
  <c r="Q10"/>
  <c r="Y10"/>
  <c r="AG10"/>
  <c r="O11"/>
  <c r="W11"/>
  <c r="AE11"/>
  <c r="AM11"/>
  <c r="S15"/>
  <c r="AA15"/>
  <c r="AI15"/>
  <c r="T18"/>
  <c r="AB18"/>
  <c r="AJ18"/>
  <c r="X22"/>
  <c r="AF22"/>
  <c r="AN22"/>
  <c r="AA27"/>
  <c r="AI27"/>
  <c r="AE31"/>
  <c r="AM31"/>
  <c r="AN34"/>
  <c r="G3"/>
  <c r="K3"/>
  <c r="O3"/>
  <c r="S3"/>
  <c r="W3"/>
  <c r="AA3"/>
  <c r="AE3"/>
  <c r="AI3"/>
  <c r="E4"/>
  <c r="I4"/>
  <c r="M4"/>
  <c r="Q4"/>
  <c r="U4"/>
  <c r="Y4"/>
  <c r="AC4"/>
  <c r="AG4"/>
  <c r="G5"/>
  <c r="K5"/>
  <c r="O5"/>
  <c r="S5"/>
  <c r="W5"/>
  <c r="AA5"/>
  <c r="AE5"/>
  <c r="AI5"/>
  <c r="F6"/>
  <c r="J6"/>
  <c r="N6"/>
  <c r="N42" s="1"/>
  <c r="R6"/>
  <c r="R42" s="1"/>
  <c r="V6"/>
  <c r="V42" s="1"/>
  <c r="Z6"/>
  <c r="Z42" s="1"/>
  <c r="AD6"/>
  <c r="AD43" s="1"/>
  <c r="AH6"/>
  <c r="I7"/>
  <c r="M7"/>
  <c r="Q7"/>
  <c r="U7"/>
  <c r="Y7"/>
  <c r="AC7"/>
  <c r="AG7"/>
  <c r="H8"/>
  <c r="L8"/>
  <c r="Q8"/>
  <c r="V8"/>
  <c r="AA8"/>
  <c r="AG8"/>
  <c r="AL8"/>
  <c r="J9"/>
  <c r="P9"/>
  <c r="U9"/>
  <c r="Z9"/>
  <c r="AF9"/>
  <c r="AK9"/>
  <c r="I10"/>
  <c r="P10"/>
  <c r="X10"/>
  <c r="AF10"/>
  <c r="AN10"/>
  <c r="L11"/>
  <c r="T11"/>
  <c r="AB11"/>
  <c r="AJ11"/>
  <c r="P14"/>
  <c r="X14"/>
  <c r="AF14"/>
  <c r="AN14"/>
  <c r="P15"/>
  <c r="X15"/>
  <c r="AF15"/>
  <c r="AN15"/>
  <c r="Q18"/>
  <c r="Y18"/>
  <c r="AG18"/>
  <c r="W19"/>
  <c r="AE19"/>
  <c r="AM19"/>
  <c r="U22"/>
  <c r="AC22"/>
  <c r="AK22"/>
  <c r="W23"/>
  <c r="AE23"/>
  <c r="AM23"/>
  <c r="AB26"/>
  <c r="AJ26"/>
  <c r="AF27"/>
  <c r="AN27"/>
  <c r="AJ30"/>
  <c r="AJ31"/>
  <c r="AK34"/>
  <c r="AI35"/>
  <c r="L12"/>
  <c r="P12"/>
  <c r="T12"/>
  <c r="X12"/>
  <c r="AB12"/>
  <c r="AF12"/>
  <c r="AJ12"/>
  <c r="O13"/>
  <c r="S13"/>
  <c r="W13"/>
  <c r="AA13"/>
  <c r="AE13"/>
  <c r="AI13"/>
  <c r="AM13"/>
  <c r="P16"/>
  <c r="T16"/>
  <c r="X16"/>
  <c r="AB16"/>
  <c r="AF16"/>
  <c r="AJ16"/>
  <c r="S17"/>
  <c r="W17"/>
  <c r="AA17"/>
  <c r="AE17"/>
  <c r="AI17"/>
  <c r="AM17"/>
  <c r="T20"/>
  <c r="X20"/>
  <c r="AB20"/>
  <c r="AF20"/>
  <c r="AJ20"/>
  <c r="W21"/>
  <c r="AA21"/>
  <c r="AE21"/>
  <c r="AI21"/>
  <c r="AM21"/>
  <c r="X24"/>
  <c r="AB24"/>
  <c r="AF24"/>
  <c r="AJ24"/>
  <c r="AA25"/>
  <c r="AE25"/>
  <c r="AI25"/>
  <c r="AM25"/>
  <c r="AB28"/>
  <c r="AF28"/>
  <c r="AJ28"/>
  <c r="AE29"/>
  <c r="AI29"/>
  <c r="AM29"/>
  <c r="AF32"/>
  <c r="AJ32"/>
  <c r="AI33"/>
  <c r="AM33"/>
  <c r="AJ36"/>
  <c r="AM37"/>
  <c r="E20" i="10"/>
  <c r="I20"/>
  <c r="M20"/>
  <c r="Q20"/>
  <c r="U20"/>
  <c r="Y20"/>
  <c r="AC20"/>
  <c r="AG20"/>
  <c r="AK20"/>
  <c r="E3" i="11"/>
  <c r="I3"/>
  <c r="M3"/>
  <c r="F4"/>
  <c r="J4"/>
  <c r="D11"/>
  <c r="H11"/>
  <c r="L11"/>
  <c r="D20" i="10"/>
  <c r="H20"/>
  <c r="L20"/>
  <c r="P20"/>
  <c r="T20"/>
  <c r="X20"/>
  <c r="AB20"/>
  <c r="AF20"/>
  <c r="AJ20"/>
  <c r="D3" i="11"/>
  <c r="H3"/>
  <c r="L3"/>
  <c r="E4"/>
  <c r="I4"/>
  <c r="M4"/>
  <c r="C11"/>
  <c r="G11"/>
  <c r="K11"/>
  <c r="K15"/>
  <c r="K16" s="1"/>
  <c r="C20" i="10"/>
  <c r="G20"/>
  <c r="K20"/>
  <c r="O20"/>
  <c r="S20"/>
  <c r="W20"/>
  <c r="AA20"/>
  <c r="AE20"/>
  <c r="AI20"/>
  <c r="C3" i="11"/>
  <c r="G3"/>
  <c r="K3"/>
  <c r="B11"/>
  <c r="F11"/>
  <c r="J11"/>
  <c r="L13" i="9"/>
  <c r="P13"/>
  <c r="T13"/>
  <c r="X13"/>
  <c r="AB13"/>
  <c r="AF13"/>
  <c r="AJ13"/>
  <c r="P17"/>
  <c r="T17"/>
  <c r="X17"/>
  <c r="AB17"/>
  <c r="AF17"/>
  <c r="AJ17"/>
  <c r="T21"/>
  <c r="X21"/>
  <c r="AB21"/>
  <c r="AF21"/>
  <c r="AJ21"/>
  <c r="X25"/>
  <c r="AB25"/>
  <c r="AF25"/>
  <c r="AJ25"/>
  <c r="AB29"/>
  <c r="AF29"/>
  <c r="AJ29"/>
  <c r="AF33"/>
  <c r="AJ33"/>
  <c r="AJ37"/>
  <c r="B20" i="10"/>
  <c r="F20"/>
  <c r="F21" s="1"/>
  <c r="J20"/>
  <c r="J21" s="1"/>
  <c r="N20"/>
  <c r="R20"/>
  <c r="V20"/>
  <c r="Z20"/>
  <c r="AD20"/>
  <c r="R5" i="11" l="1"/>
  <c r="L25" i="10"/>
  <c r="L17"/>
  <c r="L19" s="1"/>
  <c r="L21" s="1"/>
  <c r="O43" i="9"/>
  <c r="O42"/>
  <c r="P43"/>
  <c r="P42"/>
  <c r="M42"/>
  <c r="M43"/>
  <c r="K5" i="11"/>
  <c r="E25" i="10"/>
  <c r="E17"/>
  <c r="E19" s="1"/>
  <c r="AI43" i="9"/>
  <c r="AI42"/>
  <c r="T43"/>
  <c r="T42"/>
  <c r="AG43"/>
  <c r="AG42"/>
  <c r="Q43"/>
  <c r="Q42"/>
  <c r="M5" i="11"/>
  <c r="G25" i="10"/>
  <c r="G17"/>
  <c r="G19" s="1"/>
  <c r="G21" s="1"/>
  <c r="J5" i="11"/>
  <c r="D25" i="10"/>
  <c r="D17"/>
  <c r="D19" s="1"/>
  <c r="O5" i="11"/>
  <c r="I25" i="10"/>
  <c r="I17"/>
  <c r="I19" s="1"/>
  <c r="W43" i="9"/>
  <c r="W42"/>
  <c r="G43"/>
  <c r="G42"/>
  <c r="AN43"/>
  <c r="AN42"/>
  <c r="X43"/>
  <c r="X42"/>
  <c r="H43"/>
  <c r="H42"/>
  <c r="AK42"/>
  <c r="AK43"/>
  <c r="U42"/>
  <c r="U43"/>
  <c r="E42"/>
  <c r="E43"/>
  <c r="AH42"/>
  <c r="D21" i="10"/>
  <c r="I21"/>
  <c r="AL43" i="9"/>
  <c r="K21" i="10"/>
  <c r="H21"/>
  <c r="AD42" i="9"/>
  <c r="AE43"/>
  <c r="AE42"/>
  <c r="AF43"/>
  <c r="AF42"/>
  <c r="AC42"/>
  <c r="AC43"/>
  <c r="I5" i="11"/>
  <c r="C25" i="10"/>
  <c r="C17"/>
  <c r="C19" s="1"/>
  <c r="C21" s="1"/>
  <c r="S43" i="9"/>
  <c r="S42"/>
  <c r="AJ43"/>
  <c r="AJ42"/>
  <c r="Q5" i="11"/>
  <c r="K25" i="10"/>
  <c r="K17"/>
  <c r="K19" s="1"/>
  <c r="W4" i="11"/>
  <c r="S4"/>
  <c r="O4"/>
  <c r="X4"/>
  <c r="T4"/>
  <c r="P4"/>
  <c r="Y4"/>
  <c r="U4"/>
  <c r="Q4"/>
  <c r="V4"/>
  <c r="R4"/>
  <c r="N4"/>
  <c r="N2" s="1"/>
  <c r="N5"/>
  <c r="H25" i="10"/>
  <c r="H17"/>
  <c r="H19" s="1"/>
  <c r="S5" i="11"/>
  <c r="M25" i="10"/>
  <c r="M17"/>
  <c r="M19" s="1"/>
  <c r="M21" s="1"/>
  <c r="AA43" i="9"/>
  <c r="AA42"/>
  <c r="K43"/>
  <c r="K42"/>
  <c r="AB43"/>
  <c r="AB42"/>
  <c r="L43"/>
  <c r="L42"/>
  <c r="Y43"/>
  <c r="Y42"/>
  <c r="I43"/>
  <c r="I42"/>
  <c r="E21" i="10"/>
  <c r="B21"/>
  <c r="N3" i="11" l="1"/>
  <c r="N11"/>
  <c r="O2"/>
  <c r="O3" l="1"/>
  <c r="O11"/>
  <c r="P2"/>
  <c r="N25" i="10"/>
  <c r="N17"/>
  <c r="N19" s="1"/>
  <c r="N21" s="1"/>
  <c r="T5" i="11"/>
  <c r="P3" l="1"/>
  <c r="P11"/>
  <c r="Q2"/>
  <c r="U5"/>
  <c r="O25" i="10"/>
  <c r="O17"/>
  <c r="O19" s="1"/>
  <c r="O21" s="1"/>
  <c r="V5" i="11" l="1"/>
  <c r="P25" i="10"/>
  <c r="P17"/>
  <c r="P19" s="1"/>
  <c r="P21" s="1"/>
  <c r="Q11" i="11"/>
  <c r="R2"/>
  <c r="Q3"/>
  <c r="R3" l="1"/>
  <c r="R11"/>
  <c r="S2"/>
  <c r="W5"/>
  <c r="Q25" i="10"/>
  <c r="Q17"/>
  <c r="Q19" s="1"/>
  <c r="Q21" s="1"/>
  <c r="R25" l="1"/>
  <c r="R17"/>
  <c r="R19" s="1"/>
  <c r="R21" s="1"/>
  <c r="X5" i="11"/>
  <c r="S3"/>
  <c r="S11"/>
  <c r="T2"/>
  <c r="T3" l="1"/>
  <c r="T11"/>
  <c r="U2"/>
  <c r="Y5"/>
  <c r="S25" i="10"/>
  <c r="S17"/>
  <c r="S19" s="1"/>
  <c r="S21" s="1"/>
  <c r="U11" i="11" l="1"/>
  <c r="V2"/>
  <c r="U3"/>
  <c r="Z5"/>
  <c r="T25" i="10"/>
  <c r="T17"/>
  <c r="T19" s="1"/>
  <c r="T21" s="1"/>
  <c r="V3" i="11" l="1"/>
  <c r="V11"/>
  <c r="W2"/>
  <c r="AA5"/>
  <c r="U25" i="10"/>
  <c r="U17"/>
  <c r="U19" s="1"/>
  <c r="U21" s="1"/>
  <c r="V25" l="1"/>
  <c r="V17"/>
  <c r="V19" s="1"/>
  <c r="V21" s="1"/>
  <c r="AB5" i="11"/>
  <c r="W3"/>
  <c r="W11"/>
  <c r="X2"/>
  <c r="X3" l="1"/>
  <c r="X11"/>
  <c r="Y2"/>
  <c r="AC5"/>
  <c r="W25" i="10"/>
  <c r="W17"/>
  <c r="W19" s="1"/>
  <c r="W21" s="1"/>
  <c r="AD5" i="11" l="1"/>
  <c r="X25" i="10"/>
  <c r="X17"/>
  <c r="X19" s="1"/>
  <c r="X21" s="1"/>
  <c r="Y11" i="11"/>
  <c r="Z2"/>
  <c r="Y3"/>
  <c r="Z3" l="1"/>
  <c r="Z11"/>
  <c r="AA2"/>
  <c r="AE5"/>
  <c r="Y25" i="10"/>
  <c r="Y17"/>
  <c r="Y19" s="1"/>
  <c r="Y21" s="1"/>
  <c r="Z25" l="1"/>
  <c r="Z17"/>
  <c r="Z19" s="1"/>
  <c r="Z21" s="1"/>
  <c r="AF5" i="11"/>
  <c r="AA3"/>
  <c r="AA11"/>
  <c r="AB2"/>
  <c r="AB3" l="1"/>
  <c r="AB11"/>
  <c r="AC2"/>
  <c r="AG5"/>
  <c r="AA25" i="10"/>
  <c r="AA17"/>
  <c r="AA19" s="1"/>
  <c r="AA21" s="1"/>
  <c r="AH5" i="11" l="1"/>
  <c r="AB25" i="10"/>
  <c r="AB17"/>
  <c r="AB19" s="1"/>
  <c r="AB21" s="1"/>
  <c r="AC11" i="11"/>
  <c r="AD2"/>
  <c r="AC3"/>
  <c r="AD3" l="1"/>
  <c r="AD11"/>
  <c r="AE2"/>
  <c r="AI5"/>
  <c r="AC25" i="10"/>
  <c r="AC17"/>
  <c r="AC19" s="1"/>
  <c r="AC21" s="1"/>
  <c r="AD25" l="1"/>
  <c r="AD17"/>
  <c r="AD19" s="1"/>
  <c r="AD21" s="1"/>
  <c r="AJ5" i="11"/>
  <c r="AE3"/>
  <c r="AE11"/>
  <c r="AF2"/>
  <c r="AK5" l="1"/>
  <c r="AE25" i="10"/>
  <c r="AE17"/>
  <c r="AE19" s="1"/>
  <c r="AE21" s="1"/>
  <c r="AF3" i="11"/>
  <c r="AF11"/>
  <c r="AG2"/>
  <c r="AG11" l="1"/>
  <c r="AH2"/>
  <c r="AG3"/>
  <c r="AF25" i="10"/>
  <c r="AF17"/>
  <c r="AF19" s="1"/>
  <c r="AF21" s="1"/>
  <c r="AH3" i="11" l="1"/>
  <c r="AH11"/>
  <c r="AI2"/>
  <c r="AG25" i="10"/>
  <c r="AG17"/>
  <c r="AG19" s="1"/>
  <c r="AG21" s="1"/>
  <c r="AH25" l="1"/>
  <c r="AH17"/>
  <c r="AH19" s="1"/>
  <c r="AH21" s="1"/>
  <c r="AI3" i="11"/>
  <c r="AI11"/>
  <c r="AJ2"/>
  <c r="AJ3" l="1"/>
  <c r="AJ11"/>
  <c r="AK2"/>
  <c r="AI25" i="10"/>
  <c r="AI17"/>
  <c r="AI19" s="1"/>
  <c r="AI21" s="1"/>
  <c r="AJ25" l="1"/>
  <c r="AJ17"/>
  <c r="AJ19" s="1"/>
  <c r="AJ21" s="1"/>
  <c r="AK11" i="11"/>
  <c r="AK3"/>
  <c r="AK25" i="10" l="1"/>
  <c r="AK17"/>
  <c r="AK19" s="1"/>
  <c r="AK21" s="1"/>
  <c r="M26" i="7" l="1"/>
  <c r="L26"/>
  <c r="K26"/>
  <c r="J26"/>
  <c r="I26"/>
  <c r="H26"/>
  <c r="G26"/>
  <c r="F26"/>
  <c r="E26"/>
  <c r="D26"/>
  <c r="C26"/>
  <c r="B26"/>
  <c r="O25"/>
  <c r="O24"/>
  <c r="M23"/>
  <c r="L23"/>
  <c r="K23"/>
  <c r="J23"/>
  <c r="I23"/>
  <c r="H23"/>
  <c r="G23"/>
  <c r="F23"/>
  <c r="E23"/>
  <c r="D23"/>
  <c r="C23"/>
  <c r="B23"/>
  <c r="O22"/>
  <c r="H21"/>
  <c r="C21"/>
  <c r="O21" s="1"/>
  <c r="M20"/>
  <c r="L20"/>
  <c r="K20"/>
  <c r="J20"/>
  <c r="I20"/>
  <c r="H20"/>
  <c r="G20"/>
  <c r="F20"/>
  <c r="E20"/>
  <c r="D20"/>
  <c r="C20"/>
  <c r="B20"/>
  <c r="M19"/>
  <c r="J19"/>
  <c r="I19"/>
  <c r="F19"/>
  <c r="E19"/>
  <c r="B19"/>
  <c r="M18"/>
  <c r="M27" s="1"/>
  <c r="L18"/>
  <c r="L19" s="1"/>
  <c r="L27" s="1"/>
  <c r="K18"/>
  <c r="K19" s="1"/>
  <c r="J18"/>
  <c r="J27" s="1"/>
  <c r="I18"/>
  <c r="I27" s="1"/>
  <c r="H18"/>
  <c r="H19" s="1"/>
  <c r="G18"/>
  <c r="G19" s="1"/>
  <c r="F18"/>
  <c r="F27" s="1"/>
  <c r="E18"/>
  <c r="E27" s="1"/>
  <c r="D18"/>
  <c r="D19" s="1"/>
  <c r="D27" s="1"/>
  <c r="C18"/>
  <c r="C19" s="1"/>
  <c r="B18"/>
  <c r="O18" s="1"/>
  <c r="O17"/>
  <c r="M14"/>
  <c r="F14"/>
  <c r="E14"/>
  <c r="M13"/>
  <c r="L13"/>
  <c r="L14" s="1"/>
  <c r="K13"/>
  <c r="K14" s="1"/>
  <c r="J13"/>
  <c r="J14" s="1"/>
  <c r="I13"/>
  <c r="I14" s="1"/>
  <c r="H13"/>
  <c r="H14" s="1"/>
  <c r="G13"/>
  <c r="G14" s="1"/>
  <c r="F13"/>
  <c r="E13"/>
  <c r="D13"/>
  <c r="D14" s="1"/>
  <c r="C13"/>
  <c r="C14" s="1"/>
  <c r="B13"/>
  <c r="O12"/>
  <c r="O11"/>
  <c r="O10"/>
  <c r="H7"/>
  <c r="D7"/>
  <c r="M6"/>
  <c r="L6"/>
  <c r="K6"/>
  <c r="J6"/>
  <c r="I6"/>
  <c r="H6"/>
  <c r="G6"/>
  <c r="F6"/>
  <c r="E6"/>
  <c r="D6"/>
  <c r="C6"/>
  <c r="B6"/>
  <c r="O6" s="1"/>
  <c r="M5"/>
  <c r="L5"/>
  <c r="K5"/>
  <c r="J5"/>
  <c r="I5"/>
  <c r="H5"/>
  <c r="G5"/>
  <c r="F5"/>
  <c r="E5"/>
  <c r="D5"/>
  <c r="C5"/>
  <c r="B5"/>
  <c r="O5" s="1"/>
  <c r="M4"/>
  <c r="M7" s="1"/>
  <c r="L4"/>
  <c r="K4"/>
  <c r="K7" s="1"/>
  <c r="J4"/>
  <c r="J7" s="1"/>
  <c r="I4"/>
  <c r="I7" s="1"/>
  <c r="H4"/>
  <c r="G4"/>
  <c r="G7" s="1"/>
  <c r="F4"/>
  <c r="E4"/>
  <c r="E7" s="1"/>
  <c r="D4"/>
  <c r="C4"/>
  <c r="C7" s="1"/>
  <c r="B4"/>
  <c r="B7" s="1"/>
  <c r="M26" i="6"/>
  <c r="L26"/>
  <c r="K26"/>
  <c r="J26"/>
  <c r="I26"/>
  <c r="H26"/>
  <c r="G26"/>
  <c r="F26"/>
  <c r="E26"/>
  <c r="D26"/>
  <c r="C26"/>
  <c r="B26"/>
  <c r="O26" s="1"/>
  <c r="O25"/>
  <c r="O24"/>
  <c r="M23"/>
  <c r="L23"/>
  <c r="K23"/>
  <c r="J23"/>
  <c r="I23"/>
  <c r="H23"/>
  <c r="G23"/>
  <c r="F23"/>
  <c r="E23"/>
  <c r="D23"/>
  <c r="C23"/>
  <c r="B23"/>
  <c r="O22"/>
  <c r="H21"/>
  <c r="C21"/>
  <c r="M20"/>
  <c r="L20"/>
  <c r="K20"/>
  <c r="J20"/>
  <c r="I20"/>
  <c r="H20"/>
  <c r="G20"/>
  <c r="F20"/>
  <c r="E20"/>
  <c r="D20"/>
  <c r="C20"/>
  <c r="B20"/>
  <c r="L19"/>
  <c r="K19"/>
  <c r="H19"/>
  <c r="G19"/>
  <c r="D19"/>
  <c r="C19"/>
  <c r="M18"/>
  <c r="M19" s="1"/>
  <c r="L18"/>
  <c r="K18"/>
  <c r="J18"/>
  <c r="J19" s="1"/>
  <c r="I18"/>
  <c r="I19" s="1"/>
  <c r="H18"/>
  <c r="G18"/>
  <c r="F18"/>
  <c r="F19" s="1"/>
  <c r="E18"/>
  <c r="E19" s="1"/>
  <c r="D18"/>
  <c r="C18"/>
  <c r="B18"/>
  <c r="O18" s="1"/>
  <c r="O17"/>
  <c r="M13"/>
  <c r="L13"/>
  <c r="K13"/>
  <c r="J13"/>
  <c r="I13"/>
  <c r="H13"/>
  <c r="G13"/>
  <c r="F13"/>
  <c r="E13"/>
  <c r="D13"/>
  <c r="C13"/>
  <c r="B13"/>
  <c r="O13" s="1"/>
  <c r="O12"/>
  <c r="O11"/>
  <c r="M10"/>
  <c r="L10"/>
  <c r="L14" s="1"/>
  <c r="K10"/>
  <c r="K14" s="1"/>
  <c r="J10"/>
  <c r="I10"/>
  <c r="H10"/>
  <c r="H14" s="1"/>
  <c r="G10"/>
  <c r="G14" s="1"/>
  <c r="F10"/>
  <c r="E10"/>
  <c r="D10"/>
  <c r="D14" s="1"/>
  <c r="C10"/>
  <c r="C14" s="1"/>
  <c r="B10"/>
  <c r="F7"/>
  <c r="M6"/>
  <c r="L6"/>
  <c r="K6"/>
  <c r="J6"/>
  <c r="I6"/>
  <c r="H6"/>
  <c r="G6"/>
  <c r="F6"/>
  <c r="E6"/>
  <c r="D6"/>
  <c r="C6"/>
  <c r="B6"/>
  <c r="M5"/>
  <c r="L5"/>
  <c r="K5"/>
  <c r="J5"/>
  <c r="I5"/>
  <c r="H5"/>
  <c r="G5"/>
  <c r="F5"/>
  <c r="E5"/>
  <c r="D5"/>
  <c r="C5"/>
  <c r="B5"/>
  <c r="M4"/>
  <c r="M7" s="1"/>
  <c r="L4"/>
  <c r="L7" s="1"/>
  <c r="K4"/>
  <c r="K7" s="1"/>
  <c r="J4"/>
  <c r="J7" s="1"/>
  <c r="I4"/>
  <c r="I7" s="1"/>
  <c r="H4"/>
  <c r="G4"/>
  <c r="G7" s="1"/>
  <c r="F4"/>
  <c r="E4"/>
  <c r="E7" s="1"/>
  <c r="D4"/>
  <c r="D7" s="1"/>
  <c r="C4"/>
  <c r="C7" s="1"/>
  <c r="B4"/>
  <c r="P32" i="5"/>
  <c r="P31"/>
  <c r="P29"/>
  <c r="M26"/>
  <c r="L26"/>
  <c r="K26"/>
  <c r="J26"/>
  <c r="I26"/>
  <c r="H26"/>
  <c r="G26"/>
  <c r="F26"/>
  <c r="E26"/>
  <c r="D26"/>
  <c r="C26"/>
  <c r="B26"/>
  <c r="O26" s="1"/>
  <c r="O25"/>
  <c r="O24"/>
  <c r="M23"/>
  <c r="L23"/>
  <c r="K23"/>
  <c r="J23"/>
  <c r="I23"/>
  <c r="H23"/>
  <c r="G23"/>
  <c r="F23"/>
  <c r="E23"/>
  <c r="D23"/>
  <c r="C23"/>
  <c r="B23"/>
  <c r="O22"/>
  <c r="H21"/>
  <c r="C21"/>
  <c r="M20"/>
  <c r="L20"/>
  <c r="K20"/>
  <c r="J20"/>
  <c r="I20"/>
  <c r="H20"/>
  <c r="G20"/>
  <c r="F20"/>
  <c r="E20"/>
  <c r="D20"/>
  <c r="C20"/>
  <c r="B20"/>
  <c r="M19"/>
  <c r="I19"/>
  <c r="M18"/>
  <c r="L18"/>
  <c r="L19" s="1"/>
  <c r="K18"/>
  <c r="K19" s="1"/>
  <c r="J18"/>
  <c r="J19" s="1"/>
  <c r="I18"/>
  <c r="H18"/>
  <c r="O18" s="1"/>
  <c r="M17"/>
  <c r="M27" s="1"/>
  <c r="L17"/>
  <c r="K17"/>
  <c r="J17"/>
  <c r="I17"/>
  <c r="I27" s="1"/>
  <c r="H17"/>
  <c r="G17"/>
  <c r="G27" s="1"/>
  <c r="F17"/>
  <c r="E17"/>
  <c r="E27" s="1"/>
  <c r="D17"/>
  <c r="C17"/>
  <c r="C27" s="1"/>
  <c r="B17"/>
  <c r="M13"/>
  <c r="M14" s="1"/>
  <c r="L13"/>
  <c r="L14" s="1"/>
  <c r="K13"/>
  <c r="K14" s="1"/>
  <c r="J13"/>
  <c r="J14" s="1"/>
  <c r="I13"/>
  <c r="I14" s="1"/>
  <c r="H13"/>
  <c r="H14" s="1"/>
  <c r="G13"/>
  <c r="G14" s="1"/>
  <c r="F13"/>
  <c r="F14" s="1"/>
  <c r="E13"/>
  <c r="E14" s="1"/>
  <c r="D13"/>
  <c r="D14" s="1"/>
  <c r="C13"/>
  <c r="C14" s="1"/>
  <c r="B13"/>
  <c r="B14" s="1"/>
  <c r="B15" s="1"/>
  <c r="O12"/>
  <c r="O11"/>
  <c r="O10"/>
  <c r="M6"/>
  <c r="L6"/>
  <c r="K6"/>
  <c r="J6"/>
  <c r="I6"/>
  <c r="H6"/>
  <c r="G6"/>
  <c r="F6"/>
  <c r="E6"/>
  <c r="D6"/>
  <c r="C6"/>
  <c r="M5"/>
  <c r="L5"/>
  <c r="K5"/>
  <c r="J5"/>
  <c r="I5"/>
  <c r="H5"/>
  <c r="G5"/>
  <c r="F5"/>
  <c r="E5"/>
  <c r="D5"/>
  <c r="C5"/>
  <c r="M4"/>
  <c r="L4"/>
  <c r="K4"/>
  <c r="J4"/>
  <c r="I4"/>
  <c r="H4"/>
  <c r="G4"/>
  <c r="F4"/>
  <c r="F7" s="1"/>
  <c r="E4"/>
  <c r="E7" s="1"/>
  <c r="D4"/>
  <c r="C4"/>
  <c r="D32" i="4"/>
  <c r="C32"/>
  <c r="B32"/>
  <c r="D31"/>
  <c r="C31"/>
  <c r="B31"/>
  <c r="D30"/>
  <c r="C30"/>
  <c r="B30"/>
  <c r="D29"/>
  <c r="C29"/>
  <c r="B29"/>
  <c r="D28"/>
  <c r="C28"/>
  <c r="B28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7"/>
  <c r="C7"/>
  <c r="B7"/>
  <c r="D6"/>
  <c r="C6"/>
  <c r="B6"/>
  <c r="D5"/>
  <c r="C5"/>
  <c r="B5"/>
  <c r="D4"/>
  <c r="C4"/>
  <c r="B4"/>
  <c r="D3"/>
  <c r="C3"/>
  <c r="B3"/>
  <c r="D27" i="5" l="1"/>
  <c r="E14" i="6"/>
  <c r="I14"/>
  <c r="M14"/>
  <c r="F27"/>
  <c r="J27"/>
  <c r="O26" i="7"/>
  <c r="O5" i="5"/>
  <c r="B27"/>
  <c r="F27"/>
  <c r="J27"/>
  <c r="O20"/>
  <c r="O21"/>
  <c r="B8" i="6"/>
  <c r="B15" s="1"/>
  <c r="F8"/>
  <c r="J8"/>
  <c r="O5"/>
  <c r="O6"/>
  <c r="B7"/>
  <c r="D27"/>
  <c r="H27"/>
  <c r="L27"/>
  <c r="O20"/>
  <c r="O21"/>
  <c r="H27" i="7"/>
  <c r="H30" s="1"/>
  <c r="O20"/>
  <c r="O23"/>
  <c r="O6" i="5"/>
  <c r="O23"/>
  <c r="B14" i="6"/>
  <c r="F14"/>
  <c r="J14"/>
  <c r="C27"/>
  <c r="G27"/>
  <c r="K27"/>
  <c r="O23"/>
  <c r="D8" i="7"/>
  <c r="D15" s="1"/>
  <c r="H8"/>
  <c r="H15" s="1"/>
  <c r="L8"/>
  <c r="L15" s="1"/>
  <c r="L7"/>
  <c r="O13"/>
  <c r="P14" s="1"/>
  <c r="B14"/>
  <c r="P14" i="5"/>
  <c r="K27"/>
  <c r="P27" i="7"/>
  <c r="D30"/>
  <c r="L30"/>
  <c r="B30" i="5"/>
  <c r="B33" s="1"/>
  <c r="H27"/>
  <c r="L27"/>
  <c r="O19" i="7"/>
  <c r="O4" i="5"/>
  <c r="J7"/>
  <c r="J8" s="1"/>
  <c r="J15" s="1"/>
  <c r="J30" s="1"/>
  <c r="J33" s="1"/>
  <c r="F8"/>
  <c r="F15" s="1"/>
  <c r="F30" s="1"/>
  <c r="F33" s="1"/>
  <c r="E8" i="6"/>
  <c r="M8"/>
  <c r="M15" s="1"/>
  <c r="M30" s="1"/>
  <c r="M33" s="1"/>
  <c r="G8" i="7"/>
  <c r="G15" s="1"/>
  <c r="I7" i="5"/>
  <c r="I8" s="1"/>
  <c r="I15" s="1"/>
  <c r="I30" s="1"/>
  <c r="I33" s="1"/>
  <c r="E8"/>
  <c r="E15" s="1"/>
  <c r="E30" s="1"/>
  <c r="E33" s="1"/>
  <c r="O17"/>
  <c r="H19"/>
  <c r="O19" s="1"/>
  <c r="D8" i="6"/>
  <c r="D15" s="1"/>
  <c r="D30" s="1"/>
  <c r="D33" s="1"/>
  <c r="L8"/>
  <c r="L15" s="1"/>
  <c r="E27"/>
  <c r="M27"/>
  <c r="O4" i="7"/>
  <c r="B8"/>
  <c r="B15" s="1"/>
  <c r="J8"/>
  <c r="J15" s="1"/>
  <c r="J30" s="1"/>
  <c r="C27"/>
  <c r="K27"/>
  <c r="D7" i="5"/>
  <c r="D8" s="1"/>
  <c r="D15" s="1"/>
  <c r="D30" s="1"/>
  <c r="D33" s="1"/>
  <c r="H7"/>
  <c r="H8" s="1"/>
  <c r="H15" s="1"/>
  <c r="H30" s="1"/>
  <c r="H33" s="1"/>
  <c r="L7"/>
  <c r="L8" s="1"/>
  <c r="L15" s="1"/>
  <c r="L30" s="1"/>
  <c r="L33" s="1"/>
  <c r="H7" i="6"/>
  <c r="H8" s="1"/>
  <c r="H15" s="1"/>
  <c r="H30" s="1"/>
  <c r="H33" s="1"/>
  <c r="C8"/>
  <c r="C15" s="1"/>
  <c r="G8"/>
  <c r="G15" s="1"/>
  <c r="G30" s="1"/>
  <c r="G33" s="1"/>
  <c r="K8"/>
  <c r="K15" s="1"/>
  <c r="K30" s="1"/>
  <c r="K33" s="1"/>
  <c r="O10"/>
  <c r="P14" s="1"/>
  <c r="B19"/>
  <c r="F7" i="7"/>
  <c r="F8" s="1"/>
  <c r="F15" s="1"/>
  <c r="F30" s="1"/>
  <c r="E8"/>
  <c r="E15" s="1"/>
  <c r="E30" s="1"/>
  <c r="I8"/>
  <c r="I15" s="1"/>
  <c r="I30" s="1"/>
  <c r="M8"/>
  <c r="M15" s="1"/>
  <c r="M30" s="1"/>
  <c r="B27"/>
  <c r="O13" i="5"/>
  <c r="I8" i="6"/>
  <c r="I15" s="1"/>
  <c r="C8" i="7"/>
  <c r="C15" s="1"/>
  <c r="C30" s="1"/>
  <c r="K8"/>
  <c r="K15" s="1"/>
  <c r="M7" i="5"/>
  <c r="M8" s="1"/>
  <c r="M15" s="1"/>
  <c r="M30" s="1"/>
  <c r="M33" s="1"/>
  <c r="I27" i="6"/>
  <c r="G27" i="7"/>
  <c r="C7" i="5"/>
  <c r="G7"/>
  <c r="G8" s="1"/>
  <c r="G15" s="1"/>
  <c r="G30" s="1"/>
  <c r="G33" s="1"/>
  <c r="K7"/>
  <c r="K8" s="1"/>
  <c r="K15" s="1"/>
  <c r="K30" s="1"/>
  <c r="K33" s="1"/>
  <c r="O4" i="6"/>
  <c r="C30" l="1"/>
  <c r="C33" s="1"/>
  <c r="B30" i="7"/>
  <c r="B32" s="1"/>
  <c r="B33" s="1"/>
  <c r="L30" i="6"/>
  <c r="L33" s="1"/>
  <c r="E15"/>
  <c r="E30" s="1"/>
  <c r="E33" s="1"/>
  <c r="F15"/>
  <c r="F30" s="1"/>
  <c r="F33" s="1"/>
  <c r="P27" i="5"/>
  <c r="J15" i="6"/>
  <c r="J30" s="1"/>
  <c r="J33" s="1"/>
  <c r="B27"/>
  <c r="B30" s="1"/>
  <c r="B33" s="1"/>
  <c r="P33" s="1"/>
  <c r="O19"/>
  <c r="P27" s="1"/>
  <c r="I30"/>
  <c r="I33" s="1"/>
  <c r="P8"/>
  <c r="P15" s="1"/>
  <c r="P30" s="1"/>
  <c r="O7" i="5"/>
  <c r="K30" i="7"/>
  <c r="P8" i="5"/>
  <c r="P15" s="1"/>
  <c r="P30" s="1"/>
  <c r="P33" s="1"/>
  <c r="C32" i="7" s="1"/>
  <c r="C33" s="1"/>
  <c r="C8" i="5"/>
  <c r="C15" s="1"/>
  <c r="C30" s="1"/>
  <c r="C33" s="1"/>
  <c r="O7" i="6"/>
  <c r="O7" i="7"/>
  <c r="P8" s="1"/>
  <c r="P15" s="1"/>
  <c r="P30" s="1"/>
  <c r="G30"/>
  <c r="E32" l="1"/>
  <c r="E33" s="1"/>
  <c r="M32"/>
  <c r="M33" s="1"/>
  <c r="F32"/>
  <c r="F33" s="1"/>
  <c r="K32"/>
  <c r="K33" s="1"/>
  <c r="I32"/>
  <c r="I33" s="1"/>
  <c r="J32"/>
  <c r="J33" s="1"/>
  <c r="G32"/>
  <c r="G33" s="1"/>
  <c r="D32"/>
  <c r="D33" s="1"/>
  <c r="H32"/>
  <c r="H33" s="1"/>
  <c r="L32"/>
  <c r="L33" s="1"/>
  <c r="P33" l="1"/>
</calcChain>
</file>

<file path=xl/sharedStrings.xml><?xml version="1.0" encoding="utf-8"?>
<sst xmlns="http://schemas.openxmlformats.org/spreadsheetml/2006/main" count="350" uniqueCount="215">
  <si>
    <t>Year 1</t>
  </si>
  <si>
    <t>Year 2</t>
  </si>
  <si>
    <t>Year 3</t>
  </si>
  <si>
    <t>Revenue</t>
  </si>
  <si>
    <t xml:space="preserve">  Premium version</t>
  </si>
  <si>
    <t xml:space="preserve">  Universities fees</t>
  </si>
  <si>
    <t xml:space="preserve">  Advertising</t>
  </si>
  <si>
    <t xml:space="preserve">  (Value Added Tax)</t>
  </si>
  <si>
    <t>Net Sales</t>
  </si>
  <si>
    <t>CoGS</t>
  </si>
  <si>
    <t xml:space="preserve">  Maintenance</t>
  </si>
  <si>
    <t xml:space="preserve">  Servers</t>
  </si>
  <si>
    <t xml:space="preserve">  Website hosting</t>
  </si>
  <si>
    <t xml:space="preserve">  Depreciation</t>
  </si>
  <si>
    <t>Total CoGS</t>
  </si>
  <si>
    <t>Gross Margin</t>
  </si>
  <si>
    <t>Operating Expenses</t>
  </si>
  <si>
    <t xml:space="preserve">  Financial Outsourcing</t>
  </si>
  <si>
    <t xml:space="preserve">  Wages</t>
  </si>
  <si>
    <t xml:space="preserve">  Social Security</t>
  </si>
  <si>
    <t xml:space="preserve">  Adwords</t>
  </si>
  <si>
    <t xml:space="preserve">  Facebok Ads</t>
  </si>
  <si>
    <t xml:space="preserve">  Prize for competition</t>
  </si>
  <si>
    <t xml:space="preserve">  Social Media </t>
  </si>
  <si>
    <t xml:space="preserve">  Video </t>
  </si>
  <si>
    <t xml:space="preserve">  Fairs</t>
  </si>
  <si>
    <t>Total Operating Expenses</t>
  </si>
  <si>
    <t>Other Incomes</t>
  </si>
  <si>
    <t xml:space="preserve">  IAPMEI Subsidies</t>
  </si>
  <si>
    <t>Operating Profit (EBIT)</t>
  </si>
  <si>
    <t>Interest expense</t>
  </si>
  <si>
    <t>Tax Expense</t>
  </si>
  <si>
    <t>Net Income</t>
  </si>
  <si>
    <t>YEAR 1</t>
  </si>
  <si>
    <t>Aug-14</t>
  </si>
  <si>
    <t>Sept-14</t>
  </si>
  <si>
    <t>Oct-14</t>
  </si>
  <si>
    <t>Nov-14</t>
  </si>
  <si>
    <t>Dez-14</t>
  </si>
  <si>
    <t>Jan-15</t>
  </si>
  <si>
    <t>Fev-15</t>
  </si>
  <si>
    <t>Mar-15</t>
  </si>
  <si>
    <t>Apr-15</t>
  </si>
  <si>
    <t>May-15</t>
  </si>
  <si>
    <t>Jun-15</t>
  </si>
  <si>
    <t>Jul-15</t>
  </si>
  <si>
    <t>TOTAL YEAR 1</t>
  </si>
  <si>
    <t>YEAR 2</t>
  </si>
  <si>
    <t>Aug-15</t>
  </si>
  <si>
    <t>Sept-15</t>
  </si>
  <si>
    <t>Oct-15</t>
  </si>
  <si>
    <t>Nov-15</t>
  </si>
  <si>
    <t>Dez-15</t>
  </si>
  <si>
    <t>Jan-16</t>
  </si>
  <si>
    <t>Fev-16</t>
  </si>
  <si>
    <t>Mar-16</t>
  </si>
  <si>
    <t>Apr-16</t>
  </si>
  <si>
    <t>May-16</t>
  </si>
  <si>
    <t>Jun-16</t>
  </si>
  <si>
    <t>Jul-16</t>
  </si>
  <si>
    <t>TOTAL YEAR 2</t>
  </si>
  <si>
    <t xml:space="preserve">  Maintenance </t>
  </si>
  <si>
    <t xml:space="preserve">  Financial OS</t>
  </si>
  <si>
    <t>YEAR 3</t>
  </si>
  <si>
    <t>Aug-16</t>
  </si>
  <si>
    <t>Sept-16</t>
  </si>
  <si>
    <t>Oct-16</t>
  </si>
  <si>
    <t>Nov-16</t>
  </si>
  <si>
    <t>Dez-16</t>
  </si>
  <si>
    <t>Jan-17</t>
  </si>
  <si>
    <t>Fev-17</t>
  </si>
  <si>
    <t>Mar-17</t>
  </si>
  <si>
    <t>Apr-17</t>
  </si>
  <si>
    <t>May-17</t>
  </si>
  <si>
    <t>Jun-17</t>
  </si>
  <si>
    <t>Jul-17</t>
  </si>
  <si>
    <t>TOTAL YEAR 3</t>
  </si>
  <si>
    <t xml:space="preserve"> Social Security</t>
  </si>
  <si>
    <t xml:space="preserve">  Social Media</t>
  </si>
  <si>
    <t>Item</t>
  </si>
  <si>
    <t>Month Starting</t>
  </si>
  <si>
    <t>Investement</t>
  </si>
  <si>
    <t>Dep. Period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</si>
  <si>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</si>
  <si>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</si>
  <si>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</si>
  <si>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</si>
  <si>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</si>
  <si>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</si>
  <si>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</si>
  <si>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</si>
  <si>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</si>
  <si>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</si>
  <si>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</si>
  <si>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</si>
  <si>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</si>
  <si>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</si>
  <si>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</si>
  <si>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</si>
  <si>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</si>
  <si>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</si>
  <si>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</si>
  <si>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</si>
  <si>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</si>
  <si>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</si>
  <si>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</si>
  <si>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</si>
  <si>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</si>
  <si>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</si>
  <si>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</si>
  <si>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</si>
  <si>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</si>
  <si>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</si>
  <si>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</si>
  <si>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</si>
  <si>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</si>
  <si>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</si>
  <si>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</si>
  <si>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</si>
  <si>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Platform</t>
  </si>
  <si>
    <t>Trade Mark</t>
  </si>
  <si>
    <t>Patent</t>
  </si>
  <si>
    <t>Upgrade Month 1</t>
  </si>
  <si>
    <t>Upgrade Month 2</t>
  </si>
  <si>
    <t>Upgrade Month 3</t>
  </si>
  <si>
    <t>Upgrade Month 4</t>
  </si>
  <si>
    <t>Upgrade Month 5</t>
  </si>
  <si>
    <t>Upgrade Month 6</t>
  </si>
  <si>
    <t>Upgrade Month 7</t>
  </si>
  <si>
    <t>Upgrade Month 8</t>
  </si>
  <si>
    <t>Upgrade Month 9</t>
  </si>
  <si>
    <t>Upgrade Month 10</t>
  </si>
  <si>
    <t>Upgrade Month 11</t>
  </si>
  <si>
    <t>Upgrade Month 12</t>
  </si>
  <si>
    <t>Upgrade Month 13</t>
  </si>
  <si>
    <t>Upgrade Month 14</t>
  </si>
  <si>
    <t>Upgrade Month 15</t>
  </si>
  <si>
    <t>Upgrade Month 16</t>
  </si>
  <si>
    <t>Upgrade Month 17</t>
  </si>
  <si>
    <t>Upgrade Month 18</t>
  </si>
  <si>
    <t>Upgrade Month 19</t>
  </si>
  <si>
    <t>Upgrade Month 20</t>
  </si>
  <si>
    <t>Upgrade Month 21</t>
  </si>
  <si>
    <t>Upgrade Month 22</t>
  </si>
  <si>
    <t>Upgrade Month 23</t>
  </si>
  <si>
    <t>Upgrade Month 24</t>
  </si>
  <si>
    <t>Upgrade Month 25</t>
  </si>
  <si>
    <t>Upgrade Month 26</t>
  </si>
  <si>
    <t>Upgrade Month 27</t>
  </si>
  <si>
    <t>Upgrade Month 28</t>
  </si>
  <si>
    <t>Upgrade Month 29</t>
  </si>
  <si>
    <t>Upgrade Month 30</t>
  </si>
  <si>
    <t>Upgrade Month 31</t>
  </si>
  <si>
    <t>Upgrade Month 32</t>
  </si>
  <si>
    <t>Upgrade Month 33</t>
  </si>
  <si>
    <t>Upgrade Month 34</t>
  </si>
  <si>
    <t>Upgrade Month 35</t>
  </si>
  <si>
    <t>Upgrade Month 36</t>
  </si>
  <si>
    <t>Platform Depreciation</t>
  </si>
  <si>
    <t>TOTAL DEPRECITATION FOR CoGS</t>
  </si>
  <si>
    <t>Keywords</t>
  </si>
  <si>
    <t>Suggested Bid</t>
  </si>
  <si>
    <t>Q.S.</t>
  </si>
  <si>
    <t>Av. Monthly Searches</t>
  </si>
  <si>
    <t>teamwork</t>
  </si>
  <si>
    <t>facebook groups</t>
  </si>
  <si>
    <t>dropbox</t>
  </si>
  <si>
    <t>team building games</t>
  </si>
  <si>
    <t>googledrive</t>
  </si>
  <si>
    <t>moodle</t>
  </si>
  <si>
    <t>amazon books</t>
  </si>
  <si>
    <t>app</t>
  </si>
  <si>
    <t>students</t>
  </si>
  <si>
    <t>BID!</t>
  </si>
  <si>
    <t>Goodle Ads</t>
  </si>
  <si>
    <t>Month</t>
  </si>
  <si>
    <t>Proportion of new users</t>
  </si>
  <si>
    <t>New users captured with Adwords</t>
  </si>
  <si>
    <t>Conversion rate</t>
  </si>
  <si>
    <t>Number of Clicks</t>
  </si>
  <si>
    <t>Suggested bid</t>
  </si>
  <si>
    <t>Budget</t>
  </si>
  <si>
    <t>Facebook Ads</t>
  </si>
  <si>
    <t>Campaign days</t>
  </si>
  <si>
    <t>Dayly budget</t>
  </si>
  <si>
    <t>Number of users</t>
  </si>
  <si>
    <t>New users</t>
  </si>
  <si>
    <t>Growth</t>
  </si>
  <si>
    <t>-</t>
  </si>
  <si>
    <t>Premium version sales</t>
  </si>
  <si>
    <t>Month number</t>
  </si>
  <si>
    <t>Number of universities</t>
  </si>
  <si>
    <t>University sales</t>
  </si>
  <si>
    <t>Advertising revenues</t>
  </si>
  <si>
    <t>Students</t>
  </si>
  <si>
    <t xml:space="preserve">TAM </t>
  </si>
  <si>
    <t>University students in the world</t>
  </si>
  <si>
    <t>SAM</t>
  </si>
  <si>
    <t>Students not satisfied with current solution</t>
  </si>
  <si>
    <t>SOM</t>
  </si>
  <si>
    <t>Students we can serve with our resources</t>
  </si>
  <si>
    <t>Universities</t>
  </si>
  <si>
    <t>Universities in the world</t>
  </si>
  <si>
    <t>Universities considering e-learning critical</t>
  </si>
  <si>
    <t xml:space="preserve">SAM </t>
  </si>
  <si>
    <t>Universities we can serve</t>
  </si>
  <si>
    <t>Advertisers</t>
  </si>
  <si>
    <t>Companies worldwide using digital marketing</t>
  </si>
  <si>
    <t>Budget targeting university students</t>
  </si>
  <si>
    <t>Content we can sell according to the users</t>
  </si>
  <si>
    <t>Premium version price</t>
  </si>
  <si>
    <t>monthly</t>
  </si>
  <si>
    <t>Fee to universities</t>
  </si>
  <si>
    <t>Number of times they go to the platform</t>
  </si>
  <si>
    <t>week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</si>
</sst>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#,##0\ &quot;€&quot;"/>
    <numFmt numFmtId="165" formatCode="0.0"/>
    <numFmt numFmtId="166" formatCode="_(&quot;$&quot;* #,##0.00_);_(&quot;$&quot;* \(#,##0.00\);_(&quot;$&quot;* &quot;-&quot;??_);_(@_)"/>
    <numFmt numFmtId="167" formatCode="_-* #,##0\ &quot;€&quot;_-;\-* #,##0\ &quot;€&quot;_-;_-* &quot;-&quot;??\ &quot;€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7" fillId="0" borderId="2" applyNumberFormat="0" applyFill="0" applyAlignment="0" applyProtection="0"/>
    <xf numFmtId="166" fontId="8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0" fillId="2" borderId="1" xfId="0" applyFill="1" applyBorder="1"/>
    <xf numFmtId="44" fontId="2" fillId="2" borderId="1" xfId="0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44" fontId="3" fillId="2" borderId="0" xfId="0" applyNumberFormat="1" applyFont="1" applyFill="1"/>
    <xf numFmtId="0" fontId="4" fillId="2" borderId="0" xfId="0" applyFont="1" applyFill="1"/>
    <xf numFmtId="44" fontId="5" fillId="2" borderId="0" xfId="0" applyNumberFormat="1" applyFont="1" applyFill="1"/>
    <xf numFmtId="3" fontId="5" fillId="2" borderId="0" xfId="0" applyNumberFormat="1" applyFont="1" applyFill="1"/>
    <xf numFmtId="44" fontId="5" fillId="2" borderId="0" xfId="0" applyNumberFormat="1" applyFont="1" applyFill="1" applyBorder="1"/>
    <xf numFmtId="44" fontId="5" fillId="2" borderId="1" xfId="0" applyNumberFormat="1" applyFont="1" applyFill="1" applyBorder="1"/>
    <xf numFmtId="3" fontId="5" fillId="2" borderId="1" xfId="0" applyNumberFormat="1" applyFont="1" applyFill="1" applyBorder="1"/>
    <xf numFmtId="164" fontId="6" fillId="2" borderId="0" xfId="1" applyNumberFormat="1" applyFont="1" applyFill="1" applyAlignment="1">
      <alignment vertical="center"/>
    </xf>
    <xf numFmtId="165" fontId="5" fillId="2" borderId="0" xfId="0" applyNumberFormat="1" applyFont="1" applyFill="1"/>
    <xf numFmtId="44" fontId="3" fillId="2" borderId="1" xfId="0" applyNumberFormat="1" applyFont="1" applyFill="1" applyBorder="1"/>
    <xf numFmtId="164" fontId="6" fillId="2" borderId="1" xfId="1" applyNumberFormat="1" applyFont="1" applyFill="1" applyBorder="1" applyAlignment="1">
      <alignment vertical="center"/>
    </xf>
    <xf numFmtId="44" fontId="3" fillId="2" borderId="0" xfId="0" applyNumberFormat="1" applyFont="1" applyFill="1" applyBorder="1"/>
    <xf numFmtId="3" fontId="5" fillId="2" borderId="0" xfId="0" applyNumberFormat="1" applyFont="1" applyFill="1" applyBorder="1"/>
    <xf numFmtId="0" fontId="0" fillId="2" borderId="0" xfId="0" applyFill="1" applyBorder="1"/>
    <xf numFmtId="165" fontId="3" fillId="2" borderId="0" xfId="0" applyNumberFormat="1" applyFont="1" applyFill="1"/>
    <xf numFmtId="1" fontId="5" fillId="2" borderId="0" xfId="0" applyNumberFormat="1" applyFont="1" applyFill="1"/>
    <xf numFmtId="1" fontId="5" fillId="2" borderId="0" xfId="0" applyNumberFormat="1" applyFont="1" applyFill="1" applyBorder="1"/>
    <xf numFmtId="1" fontId="5" fillId="2" borderId="1" xfId="0" applyNumberFormat="1" applyFont="1" applyFill="1" applyBorder="1"/>
    <xf numFmtId="44" fontId="5" fillId="0" borderId="1" xfId="0" applyNumberFormat="1" applyFont="1" applyBorder="1"/>
    <xf numFmtId="49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44" fontId="3" fillId="0" borderId="0" xfId="0" applyNumberFormat="1" applyFont="1"/>
    <xf numFmtId="164" fontId="3" fillId="0" borderId="0" xfId="1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44" fontId="5" fillId="0" borderId="0" xfId="0" applyNumberFormat="1" applyFont="1"/>
    <xf numFmtId="44" fontId="5" fillId="0" borderId="0" xfId="0" applyNumberFormat="1" applyFont="1" applyBorder="1"/>
    <xf numFmtId="164" fontId="5" fillId="0" borderId="0" xfId="1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/>
    <xf numFmtId="164" fontId="5" fillId="0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44" fontId="5" fillId="0" borderId="0" xfId="0" applyNumberFormat="1" applyFont="1" applyFill="1"/>
    <xf numFmtId="0" fontId="0" fillId="0" borderId="0" xfId="0" applyFill="1"/>
    <xf numFmtId="164" fontId="3" fillId="0" borderId="1" xfId="1" applyNumberFormat="1" applyFont="1" applyFill="1" applyBorder="1" applyAlignment="1">
      <alignment horizontal="center" vertical="center"/>
    </xf>
    <xf numFmtId="44" fontId="3" fillId="0" borderId="4" xfId="0" applyNumberFormat="1" applyFont="1" applyBorder="1"/>
    <xf numFmtId="164" fontId="3" fillId="0" borderId="0" xfId="1" applyNumberFormat="1" applyFont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 applyFill="1" applyBorder="1"/>
    <xf numFmtId="44" fontId="3" fillId="0" borderId="0" xfId="0" applyNumberFormat="1" applyFont="1" applyFill="1"/>
    <xf numFmtId="44" fontId="3" fillId="0" borderId="4" xfId="0" applyNumberFormat="1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4" fontId="5" fillId="0" borderId="4" xfId="0" applyNumberFormat="1" applyFont="1" applyFill="1" applyBorder="1"/>
    <xf numFmtId="44" fontId="3" fillId="0" borderId="0" xfId="0" applyNumberFormat="1" applyFont="1" applyFill="1" applyBorder="1"/>
    <xf numFmtId="167" fontId="5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167" fontId="3" fillId="0" borderId="0" xfId="0" applyNumberFormat="1" applyFont="1" applyFill="1" applyAlignment="1">
      <alignment horizontal="center" vertical="center"/>
    </xf>
    <xf numFmtId="44" fontId="3" fillId="0" borderId="1" xfId="0" applyNumberFormat="1" applyFont="1" applyBorder="1" applyAlignment="1">
      <alignment horizontal="center"/>
    </xf>
    <xf numFmtId="44" fontId="3" fillId="3" borderId="3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65" fontId="5" fillId="4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0" fontId="3" fillId="4" borderId="0" xfId="0" applyFont="1" applyFill="1"/>
    <xf numFmtId="1" fontId="3" fillId="4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2" borderId="4" xfId="0" applyFont="1" applyFill="1" applyBorder="1"/>
    <xf numFmtId="2" fontId="5" fillId="2" borderId="4" xfId="0" applyNumberFormat="1" applyFont="1" applyFill="1" applyBorder="1"/>
    <xf numFmtId="3" fontId="5" fillId="2" borderId="4" xfId="0" applyNumberFormat="1" applyFont="1" applyFill="1" applyBorder="1"/>
    <xf numFmtId="0" fontId="5" fillId="2" borderId="0" xfId="0" applyFont="1" applyFill="1" applyBorder="1"/>
    <xf numFmtId="2" fontId="5" fillId="2" borderId="0" xfId="0" applyNumberFormat="1" applyFont="1" applyFill="1" applyBorder="1"/>
    <xf numFmtId="0" fontId="3" fillId="4" borderId="3" xfId="0" applyFont="1" applyFill="1" applyBorder="1"/>
    <xf numFmtId="2" fontId="3" fillId="4" borderId="3" xfId="0" applyNumberFormat="1" applyFont="1" applyFill="1" applyBorder="1"/>
    <xf numFmtId="3" fontId="3" fillId="4" borderId="3" xfId="0" applyNumberFormat="1" applyFont="1" applyFill="1" applyBorder="1"/>
    <xf numFmtId="0" fontId="3" fillId="2" borderId="0" xfId="0" applyFont="1" applyFill="1"/>
    <xf numFmtId="0" fontId="3" fillId="5" borderId="3" xfId="0" applyFont="1" applyFill="1" applyBorder="1"/>
    <xf numFmtId="0" fontId="3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9" fontId="5" fillId="9" borderId="3" xfId="0" applyNumberFormat="1" applyFont="1" applyFill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1" fontId="5" fillId="7" borderId="3" xfId="0" applyNumberFormat="1" applyFont="1" applyFill="1" applyBorder="1" applyAlignment="1">
      <alignment horizontal="center" vertical="center"/>
    </xf>
    <xf numFmtId="1" fontId="5" fillId="8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wrapText="1"/>
    </xf>
    <xf numFmtId="9" fontId="5" fillId="6" borderId="3" xfId="0" applyNumberFormat="1" applyFont="1" applyFill="1" applyBorder="1" applyAlignment="1">
      <alignment horizontal="center"/>
    </xf>
    <xf numFmtId="9" fontId="5" fillId="7" borderId="3" xfId="0" applyNumberFormat="1" applyFont="1" applyFill="1" applyBorder="1" applyAlignment="1">
      <alignment horizontal="center"/>
    </xf>
    <xf numFmtId="9" fontId="5" fillId="8" borderId="3" xfId="0" applyNumberFormat="1" applyFont="1" applyFill="1" applyBorder="1" applyAlignment="1">
      <alignment horizontal="center"/>
    </xf>
    <xf numFmtId="1" fontId="5" fillId="6" borderId="3" xfId="0" applyNumberFormat="1" applyFont="1" applyFill="1" applyBorder="1" applyAlignment="1">
      <alignment horizontal="center"/>
    </xf>
    <xf numFmtId="1" fontId="5" fillId="7" borderId="3" xfId="0" applyNumberFormat="1" applyFont="1" applyFill="1" applyBorder="1" applyAlignment="1">
      <alignment horizontal="center"/>
    </xf>
    <xf numFmtId="1" fontId="5" fillId="8" borderId="3" xfId="0" applyNumberFormat="1" applyFont="1" applyFill="1" applyBorder="1" applyAlignment="1">
      <alignment horizontal="center"/>
    </xf>
    <xf numFmtId="2" fontId="5" fillId="6" borderId="3" xfId="0" applyNumberFormat="1" applyFont="1" applyFill="1" applyBorder="1" applyAlignment="1">
      <alignment horizontal="center"/>
    </xf>
    <xf numFmtId="2" fontId="5" fillId="7" borderId="3" xfId="0" applyNumberFormat="1" applyFont="1" applyFill="1" applyBorder="1" applyAlignment="1">
      <alignment horizontal="center"/>
    </xf>
    <xf numFmtId="2" fontId="5" fillId="8" borderId="3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left" vertical="center"/>
    </xf>
    <xf numFmtId="3" fontId="3" fillId="6" borderId="3" xfId="0" applyNumberFormat="1" applyFont="1" applyFill="1" applyBorder="1" applyAlignment="1">
      <alignment horizontal="center"/>
    </xf>
    <xf numFmtId="3" fontId="3" fillId="7" borderId="3" xfId="0" applyNumberFormat="1" applyFont="1" applyFill="1" applyBorder="1" applyAlignment="1">
      <alignment horizontal="center"/>
    </xf>
    <xf numFmtId="3" fontId="3" fillId="8" borderId="3" xfId="0" applyNumberFormat="1" applyFont="1" applyFill="1" applyBorder="1" applyAlignment="1">
      <alignment horizontal="center"/>
    </xf>
    <xf numFmtId="1" fontId="5" fillId="10" borderId="3" xfId="0" applyNumberFormat="1" applyFont="1" applyFill="1" applyBorder="1" applyAlignment="1">
      <alignment horizontal="center" vertical="center"/>
    </xf>
    <xf numFmtId="9" fontId="5" fillId="10" borderId="3" xfId="0" applyNumberFormat="1" applyFont="1" applyFill="1" applyBorder="1" applyAlignment="1">
      <alignment horizontal="center"/>
    </xf>
    <xf numFmtId="1" fontId="5" fillId="10" borderId="3" xfId="0" applyNumberFormat="1" applyFont="1" applyFill="1" applyBorder="1" applyAlignment="1">
      <alignment horizontal="center"/>
    </xf>
    <xf numFmtId="2" fontId="5" fillId="10" borderId="3" xfId="0" applyNumberFormat="1" applyFont="1" applyFill="1" applyBorder="1" applyAlignment="1">
      <alignment horizontal="center"/>
    </xf>
    <xf numFmtId="3" fontId="3" fillId="10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3" fontId="5" fillId="2" borderId="0" xfId="0" applyNumberFormat="1" applyFont="1" applyFill="1" applyAlignment="1">
      <alignment horizontal="center" wrapText="1"/>
    </xf>
    <xf numFmtId="1" fontId="5" fillId="2" borderId="0" xfId="0" applyNumberFormat="1" applyFont="1" applyFill="1" applyAlignment="1">
      <alignment horizontal="center" wrapText="1"/>
    </xf>
    <xf numFmtId="9" fontId="5" fillId="2" borderId="0" xfId="5" applyFont="1" applyFill="1" applyAlignment="1">
      <alignment horizontal="center" wrapText="1"/>
    </xf>
    <xf numFmtId="0" fontId="5" fillId="11" borderId="0" xfId="0" applyFont="1" applyFill="1"/>
    <xf numFmtId="3" fontId="5" fillId="11" borderId="0" xfId="0" applyNumberFormat="1" applyFont="1" applyFill="1" applyAlignment="1">
      <alignment horizontal="center"/>
    </xf>
    <xf numFmtId="0" fontId="5" fillId="12" borderId="0" xfId="0" applyFont="1" applyFill="1"/>
    <xf numFmtId="0" fontId="5" fillId="12" borderId="0" xfId="0" applyFont="1" applyFill="1" applyAlignment="1">
      <alignment horizontal="center"/>
    </xf>
    <xf numFmtId="0" fontId="5" fillId="13" borderId="0" xfId="0" applyFont="1" applyFill="1"/>
    <xf numFmtId="1" fontId="5" fillId="13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3" fontId="5" fillId="2" borderId="6" xfId="0" applyNumberFormat="1" applyFont="1" applyFill="1" applyBorder="1"/>
    <xf numFmtId="10" fontId="5" fillId="2" borderId="0" xfId="0" applyNumberFormat="1" applyFont="1" applyFill="1"/>
    <xf numFmtId="9" fontId="5" fillId="2" borderId="0" xfId="5" applyFont="1" applyFill="1"/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5" fillId="2" borderId="8" xfId="0" applyFont="1" applyFill="1" applyBorder="1" applyAlignment="1">
      <alignment horizontal="center" vertical="center"/>
    </xf>
    <xf numFmtId="10" fontId="5" fillId="2" borderId="0" xfId="5" applyNumberFormat="1" applyFont="1" applyFill="1"/>
    <xf numFmtId="0" fontId="5" fillId="2" borderId="4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wrapText="1"/>
    </xf>
  </cellXfs>
  <cellStyles count="6">
    <cellStyle name="Cabeçalho 2 2" xfId="2"/>
    <cellStyle name="Moeda" xfId="1" builtinId="4"/>
    <cellStyle name="Moeda 2" xfId="3"/>
    <cellStyle name="Normal" xfId="0" builtinId="0"/>
    <cellStyle name="Normal 2" xfId="4"/>
    <cellStyle name="Percentagem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Bianchi/Dropbox/EBP%20-%20LeadTeam/11th%20week/Financial%20Analysis%20-%2022.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 Sum"/>
      <sheetName val="CF Sum"/>
      <sheetName val="P&amp;L Year 1"/>
      <sheetName val="P&amp;L Year 2"/>
      <sheetName val="P&amp;L Year 3"/>
      <sheetName val="CF Year 1"/>
      <sheetName val="CF Year 2"/>
      <sheetName val="CF Year 3"/>
      <sheetName val="Balance "/>
      <sheetName val="Depreciation"/>
      <sheetName val="CPC"/>
      <sheetName val="Revenues"/>
      <sheetName val="Growth Rate"/>
      <sheetName val="Facebook Sales"/>
    </sheetNames>
    <sheetDataSet>
      <sheetData sheetId="0"/>
      <sheetData sheetId="1"/>
      <sheetData sheetId="2">
        <row r="4">
          <cell r="O4">
            <v>270.63398339144771</v>
          </cell>
        </row>
        <row r="5">
          <cell r="O5">
            <v>17600</v>
          </cell>
        </row>
        <row r="6">
          <cell r="O6">
            <v>800.8141696291857</v>
          </cell>
        </row>
        <row r="7">
          <cell r="O7">
            <v>-4294.4330751947464</v>
          </cell>
        </row>
        <row r="8">
          <cell r="P8">
            <v>14377.015077825887</v>
          </cell>
        </row>
        <row r="10">
          <cell r="O10">
            <v>540</v>
          </cell>
        </row>
        <row r="11">
          <cell r="O11">
            <v>239.88000000000002</v>
          </cell>
        </row>
        <row r="12">
          <cell r="O12">
            <v>131.87999999999997</v>
          </cell>
        </row>
        <row r="13">
          <cell r="O13">
            <v>13382.567999999999</v>
          </cell>
        </row>
        <row r="14">
          <cell r="P14">
            <v>14294.328</v>
          </cell>
        </row>
        <row r="15">
          <cell r="P15">
            <v>82.687077825887172</v>
          </cell>
        </row>
        <row r="17">
          <cell r="O17">
            <v>1017.3636</v>
          </cell>
        </row>
        <row r="18">
          <cell r="O18">
            <v>18000</v>
          </cell>
        </row>
        <row r="19">
          <cell r="O19">
            <v>4275</v>
          </cell>
        </row>
        <row r="20">
          <cell r="O20">
            <v>10014.087247090016</v>
          </cell>
        </row>
        <row r="21">
          <cell r="O21">
            <v>6250</v>
          </cell>
        </row>
        <row r="22">
          <cell r="O22">
            <v>1000</v>
          </cell>
        </row>
        <row r="23">
          <cell r="O23">
            <v>1680</v>
          </cell>
        </row>
        <row r="24">
          <cell r="O24">
            <v>1500</v>
          </cell>
        </row>
        <row r="25">
          <cell r="O25">
            <v>1048</v>
          </cell>
        </row>
        <row r="26">
          <cell r="O26">
            <v>287.80000000000007</v>
          </cell>
        </row>
        <row r="27">
          <cell r="P27">
            <v>45072.250847090021</v>
          </cell>
        </row>
        <row r="29">
          <cell r="P29">
            <v>8300.4</v>
          </cell>
        </row>
        <row r="30">
          <cell r="P30">
            <v>-36689.163769264131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-36689.163769264131</v>
          </cell>
        </row>
      </sheetData>
      <sheetData sheetId="3">
        <row r="4">
          <cell r="O4">
            <v>12163.199557394906</v>
          </cell>
        </row>
        <row r="5">
          <cell r="O5">
            <v>63200</v>
          </cell>
        </row>
        <row r="6">
          <cell r="O6">
            <v>18593.103166843539</v>
          </cell>
        </row>
        <row r="7">
          <cell r="O7">
            <v>-21609.949626574842</v>
          </cell>
        </row>
        <row r="8">
          <cell r="P8">
            <v>72346.35309766361</v>
          </cell>
        </row>
        <row r="10">
          <cell r="O10">
            <v>780</v>
          </cell>
        </row>
        <row r="11">
          <cell r="O11">
            <v>1319.8799999999999</v>
          </cell>
        </row>
        <row r="12">
          <cell r="O12">
            <v>179.88000000000002</v>
          </cell>
        </row>
        <row r="13">
          <cell r="O13">
            <v>14922.175999999992</v>
          </cell>
        </row>
        <row r="14">
          <cell r="P14">
            <v>17201.935999999994</v>
          </cell>
        </row>
        <row r="15">
          <cell r="P15">
            <v>55144.417097663616</v>
          </cell>
        </row>
        <row r="17">
          <cell r="O17">
            <v>2400</v>
          </cell>
        </row>
        <row r="18">
          <cell r="O18">
            <v>39500</v>
          </cell>
        </row>
        <row r="19">
          <cell r="O19">
            <v>9381.25</v>
          </cell>
        </row>
        <row r="20">
          <cell r="O20">
            <v>17505.068594978457</v>
          </cell>
        </row>
        <row r="21">
          <cell r="O21">
            <v>6250</v>
          </cell>
        </row>
        <row r="22">
          <cell r="O22">
            <v>1000</v>
          </cell>
        </row>
        <row r="23">
          <cell r="O23">
            <v>3360</v>
          </cell>
        </row>
        <row r="24">
          <cell r="O24">
            <v>1000</v>
          </cell>
        </row>
        <row r="25">
          <cell r="O25">
            <v>1048</v>
          </cell>
        </row>
        <row r="26">
          <cell r="O26">
            <v>287.80000000000007</v>
          </cell>
        </row>
        <row r="27">
          <cell r="P27">
            <v>81732.118594978456</v>
          </cell>
        </row>
        <row r="30">
          <cell r="P30">
            <v>-26587.70149731484</v>
          </cell>
        </row>
        <row r="33">
          <cell r="P33">
            <v>-26587.701497314843</v>
          </cell>
        </row>
      </sheetData>
      <sheetData sheetId="4">
        <row r="4">
          <cell r="O4">
            <v>63688.271602565132</v>
          </cell>
        </row>
        <row r="5">
          <cell r="O5">
            <v>148800</v>
          </cell>
        </row>
        <row r="6">
          <cell r="O6">
            <v>80653.600280629849</v>
          </cell>
        </row>
        <row r="7">
          <cell r="O7">
            <v>-67422.630533134841</v>
          </cell>
        </row>
        <row r="8">
          <cell r="P8">
            <v>225719.24135006015</v>
          </cell>
        </row>
        <row r="10">
          <cell r="O10">
            <v>1140</v>
          </cell>
        </row>
        <row r="11">
          <cell r="O11">
            <v>3599.8799999999992</v>
          </cell>
        </row>
        <row r="12">
          <cell r="O12">
            <v>179.88000000000002</v>
          </cell>
        </row>
        <row r="13">
          <cell r="O13">
            <v>17812.317333333314</v>
          </cell>
        </row>
        <row r="14">
          <cell r="P14">
            <v>22732.077333333313</v>
          </cell>
        </row>
        <row r="15">
          <cell r="P15">
            <v>202987.16401672683</v>
          </cell>
        </row>
        <row r="17">
          <cell r="O17">
            <v>3360</v>
          </cell>
        </row>
        <row r="18">
          <cell r="O18">
            <v>45500</v>
          </cell>
        </row>
        <row r="19">
          <cell r="O19">
            <v>10806.25</v>
          </cell>
        </row>
        <row r="20">
          <cell r="O20">
            <v>15333.538202107851</v>
          </cell>
        </row>
        <row r="21">
          <cell r="O21">
            <v>6250</v>
          </cell>
        </row>
        <row r="22">
          <cell r="O22">
            <v>1000</v>
          </cell>
        </row>
        <row r="23">
          <cell r="O23">
            <v>3360</v>
          </cell>
        </row>
        <row r="24">
          <cell r="O24">
            <v>1000</v>
          </cell>
        </row>
        <row r="25">
          <cell r="O25">
            <v>1048</v>
          </cell>
        </row>
        <row r="26">
          <cell r="O26">
            <v>287.80000000000007</v>
          </cell>
        </row>
        <row r="27">
          <cell r="P27">
            <v>87945.588202107858</v>
          </cell>
        </row>
        <row r="30">
          <cell r="P30">
            <v>115041.57581461898</v>
          </cell>
        </row>
        <row r="33">
          <cell r="P33">
            <v>115041.57581461896</v>
          </cell>
        </row>
      </sheetData>
      <sheetData sheetId="5">
        <row r="12">
          <cell r="B12">
            <v>900</v>
          </cell>
        </row>
        <row r="13">
          <cell r="B13">
            <v>6500</v>
          </cell>
        </row>
        <row r="14">
          <cell r="B14">
            <v>1439</v>
          </cell>
        </row>
        <row r="15">
          <cell r="B15">
            <v>36470</v>
          </cell>
        </row>
        <row r="16">
          <cell r="B16">
            <v>0</v>
          </cell>
          <cell r="C16">
            <v>0</v>
          </cell>
          <cell r="D16">
            <v>972.38400000000001</v>
          </cell>
          <cell r="E16">
            <v>0</v>
          </cell>
          <cell r="F16">
            <v>0</v>
          </cell>
          <cell r="G16">
            <v>972.38400000000001</v>
          </cell>
          <cell r="H16">
            <v>0</v>
          </cell>
          <cell r="I16">
            <v>0</v>
          </cell>
          <cell r="J16">
            <v>972.38400000000001</v>
          </cell>
          <cell r="K16">
            <v>0</v>
          </cell>
          <cell r="L16">
            <v>0</v>
          </cell>
          <cell r="M16">
            <v>972.38400000000001</v>
          </cell>
        </row>
      </sheetData>
      <sheetData sheetId="6">
        <row r="16">
          <cell r="B16">
            <v>0</v>
          </cell>
          <cell r="C16">
            <v>972.38400000000001</v>
          </cell>
          <cell r="D16">
            <v>0</v>
          </cell>
          <cell r="E16">
            <v>0</v>
          </cell>
          <cell r="F16">
            <v>972.38400000000001</v>
          </cell>
          <cell r="G16">
            <v>0</v>
          </cell>
          <cell r="H16">
            <v>972.38400000000001</v>
          </cell>
          <cell r="I16">
            <v>0</v>
          </cell>
          <cell r="J16">
            <v>972.38400000000001</v>
          </cell>
          <cell r="K16">
            <v>0</v>
          </cell>
          <cell r="L16">
            <v>972.38400000000001</v>
          </cell>
          <cell r="M16">
            <v>0</v>
          </cell>
        </row>
      </sheetData>
      <sheetData sheetId="7">
        <row r="16">
          <cell r="B16">
            <v>972.38400000000001</v>
          </cell>
          <cell r="C16">
            <v>972.38400000000001</v>
          </cell>
          <cell r="D16">
            <v>972.38400000000001</v>
          </cell>
        </row>
      </sheetData>
      <sheetData sheetId="8"/>
      <sheetData sheetId="9">
        <row r="43">
          <cell r="E43">
            <v>1065.6944444444443</v>
          </cell>
          <cell r="F43">
            <v>1065.6944444444443</v>
          </cell>
          <cell r="G43">
            <v>1092.7051111111109</v>
          </cell>
          <cell r="H43">
            <v>1092.7051111111109</v>
          </cell>
          <cell r="I43">
            <v>1092.7051111111109</v>
          </cell>
          <cell r="J43">
            <v>1119.7157777777775</v>
          </cell>
          <cell r="K43">
            <v>1119.7157777777775</v>
          </cell>
          <cell r="L43">
            <v>1119.7157777777775</v>
          </cell>
          <cell r="M43">
            <v>1146.726444444444</v>
          </cell>
          <cell r="N43">
            <v>1146.726444444444</v>
          </cell>
          <cell r="O43">
            <v>1146.726444444444</v>
          </cell>
          <cell r="P43">
            <v>1173.7371111111106</v>
          </cell>
          <cell r="Q43">
            <v>1173.7371111111106</v>
          </cell>
          <cell r="R43">
            <v>1200.7477777777772</v>
          </cell>
          <cell r="S43">
            <v>1200.7477777777772</v>
          </cell>
          <cell r="T43">
            <v>1200.7477777777772</v>
          </cell>
          <cell r="U43">
            <v>1227.7584444444437</v>
          </cell>
          <cell r="V43">
            <v>1227.7584444444437</v>
          </cell>
          <cell r="W43">
            <v>1254.7691111111103</v>
          </cell>
          <cell r="X43">
            <v>1254.7691111111103</v>
          </cell>
          <cell r="Y43">
            <v>1281.7797777777769</v>
          </cell>
          <cell r="Z43">
            <v>1281.7797777777769</v>
          </cell>
          <cell r="AA43">
            <v>1308.7904444444434</v>
          </cell>
          <cell r="AB43">
            <v>1308.7904444444434</v>
          </cell>
          <cell r="AC43">
            <v>1335.80111111111</v>
          </cell>
          <cell r="AD43">
            <v>1362.8117777777766</v>
          </cell>
          <cell r="AE43">
            <v>1389.8224444444431</v>
          </cell>
          <cell r="AF43">
            <v>1416.8331111111097</v>
          </cell>
          <cell r="AG43">
            <v>1443.8437777777763</v>
          </cell>
          <cell r="AH43">
            <v>1470.8544444444428</v>
          </cell>
          <cell r="AI43">
            <v>1497.8651111111094</v>
          </cell>
          <cell r="AJ43">
            <v>1524.875777777776</v>
          </cell>
          <cell r="AK43">
            <v>1551.8864444444425</v>
          </cell>
          <cell r="AL43">
            <v>1578.8971111111091</v>
          </cell>
          <cell r="AM43">
            <v>1605.9077777777757</v>
          </cell>
          <cell r="AN43">
            <v>1632.9184444444422</v>
          </cell>
        </row>
      </sheetData>
      <sheetData sheetId="10">
        <row r="21">
          <cell r="B21">
            <v>242.23450531053078</v>
          </cell>
          <cell r="C21">
            <v>113.65001146959729</v>
          </cell>
          <cell r="D21">
            <v>166.97158549754846</v>
          </cell>
          <cell r="E21">
            <v>245.31022921210376</v>
          </cell>
          <cell r="F21">
            <v>360.40328883969568</v>
          </cell>
          <cell r="G21">
            <v>529.49496245491287</v>
          </cell>
          <cell r="H21">
            <v>777.91996895409591</v>
          </cell>
          <cell r="I21">
            <v>1142.8994060525572</v>
          </cell>
          <cell r="J21">
            <v>1679.1175242762877</v>
          </cell>
          <cell r="K21">
            <v>1495.0999851783588</v>
          </cell>
          <cell r="L21">
            <v>1647.4209622233939</v>
          </cell>
          <cell r="M21">
            <v>1613.5648176209336</v>
          </cell>
          <cell r="N21">
            <v>1029.3444111330502</v>
          </cell>
          <cell r="O21">
            <v>1239.0429458521405</v>
          </cell>
          <cell r="P21">
            <v>1491.4613661486246</v>
          </cell>
          <cell r="Q21">
            <v>1795.3025875015758</v>
          </cell>
          <cell r="R21">
            <v>1728.833989988135</v>
          </cell>
          <cell r="S21">
            <v>1560.7746566717367</v>
          </cell>
          <cell r="T21">
            <v>1878.7364146517391</v>
          </cell>
          <cell r="U21">
            <v>1884.5612447695526</v>
          </cell>
          <cell r="V21">
            <v>907.39398440517527</v>
          </cell>
          <cell r="W21">
            <v>1092.2487199870525</v>
          </cell>
          <cell r="X21">
            <v>1314.7621505287</v>
          </cell>
          <cell r="Y21">
            <v>1582.606123340975</v>
          </cell>
          <cell r="Z21">
            <v>896.51740126225218</v>
          </cell>
          <cell r="AA21">
            <v>982.46893717083947</v>
          </cell>
          <cell r="AB21">
            <v>1076.6608781341911</v>
          </cell>
          <cell r="AC21">
            <v>1179.8832539609523</v>
          </cell>
          <cell r="AD21">
            <v>1293.0018367435978</v>
          </cell>
          <cell r="AE21">
            <v>1416.9654024750187</v>
          </cell>
          <cell r="AF21">
            <v>1552.813688855834</v>
          </cell>
          <cell r="AG21">
            <v>1701.6861160380897</v>
          </cell>
          <cell r="AH21">
            <v>1864.8313434501429</v>
          </cell>
          <cell r="AI21">
            <v>1021.8088714300296</v>
          </cell>
          <cell r="AJ21">
            <v>1119.7724377598943</v>
          </cell>
          <cell r="AK21">
            <v>1227.1280348270088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280</v>
          </cell>
          <cell r="I32">
            <v>280</v>
          </cell>
          <cell r="J32">
            <v>280</v>
          </cell>
          <cell r="K32">
            <v>280</v>
          </cell>
          <cell r="L32">
            <v>280</v>
          </cell>
          <cell r="M32">
            <v>280</v>
          </cell>
          <cell r="N32">
            <v>280</v>
          </cell>
          <cell r="O32">
            <v>280</v>
          </cell>
          <cell r="P32">
            <v>280</v>
          </cell>
          <cell r="Q32">
            <v>280</v>
          </cell>
          <cell r="R32">
            <v>280</v>
          </cell>
          <cell r="S32">
            <v>280</v>
          </cell>
          <cell r="T32">
            <v>280</v>
          </cell>
          <cell r="U32">
            <v>280</v>
          </cell>
          <cell r="V32">
            <v>280</v>
          </cell>
          <cell r="W32">
            <v>280</v>
          </cell>
          <cell r="X32">
            <v>280</v>
          </cell>
          <cell r="Y32">
            <v>280</v>
          </cell>
          <cell r="Z32">
            <v>280</v>
          </cell>
          <cell r="AA32">
            <v>280</v>
          </cell>
          <cell r="AB32">
            <v>280</v>
          </cell>
          <cell r="AC32">
            <v>280</v>
          </cell>
          <cell r="AD32">
            <v>280</v>
          </cell>
          <cell r="AE32">
            <v>280</v>
          </cell>
          <cell r="AF32">
            <v>280</v>
          </cell>
          <cell r="AG32">
            <v>280</v>
          </cell>
          <cell r="AH32">
            <v>280</v>
          </cell>
          <cell r="AI32">
            <v>280</v>
          </cell>
          <cell r="AJ32">
            <v>280</v>
          </cell>
          <cell r="AK32">
            <v>280</v>
          </cell>
        </row>
      </sheetData>
      <sheetData sheetId="1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58.088475807019307</v>
          </cell>
          <cell r="I5">
            <v>27.25357369403709</v>
          </cell>
          <cell r="J5">
            <v>40.040228340715856</v>
          </cell>
          <cell r="K5">
            <v>58.826042543090033</v>
          </cell>
          <cell r="L5">
            <v>86.42566300658541</v>
          </cell>
          <cell r="N5">
            <v>186.54726847629962</v>
          </cell>
          <cell r="O5">
            <v>274.07030395291304</v>
          </cell>
          <cell r="P5">
            <v>402.65682860097883</v>
          </cell>
          <cell r="Q5">
            <v>591.57274349158763</v>
          </cell>
          <cell r="R5">
            <v>869.12299999502034</v>
          </cell>
          <cell r="S5">
            <v>1276.8924826758612</v>
          </cell>
          <cell r="T5">
            <v>872.65887688834675</v>
          </cell>
          <cell r="U5">
            <v>1007.7686456598864</v>
          </cell>
          <cell r="V5">
            <v>1220.306298745362</v>
          </cell>
          <cell r="W5">
            <v>1479.5364801251694</v>
          </cell>
          <cell r="X5">
            <v>1796.5639090062027</v>
          </cell>
          <cell r="Y5">
            <v>2185.5027197772783</v>
          </cell>
          <cell r="Z5">
            <v>2664.4400875319029</v>
          </cell>
          <cell r="AA5">
            <v>3256.760630749347</v>
          </cell>
          <cell r="AB5">
            <v>3992.9822523437651</v>
          </cell>
          <cell r="AC5">
            <v>4913.3209761412809</v>
          </cell>
          <cell r="AD5">
            <v>6071.2998452738811</v>
          </cell>
          <cell r="AE5">
            <v>7538.8592777575877</v>
          </cell>
          <cell r="AF5">
            <v>4361.8599730853693</v>
          </cell>
          <cell r="AG5">
            <v>4867.8928414739057</v>
          </cell>
          <cell r="AH5">
            <v>5440.3372081347643</v>
          </cell>
          <cell r="AI5">
            <v>6089.2060597139689</v>
          </cell>
          <cell r="AJ5">
            <v>6826.2151069783986</v>
          </cell>
          <cell r="AK5">
            <v>7665.0973433809595</v>
          </cell>
        </row>
        <row r="9">
          <cell r="B9">
            <v>0</v>
          </cell>
          <cell r="C9">
            <v>800</v>
          </cell>
          <cell r="D9">
            <v>800</v>
          </cell>
          <cell r="E9">
            <v>800</v>
          </cell>
          <cell r="F9">
            <v>1600</v>
          </cell>
          <cell r="G9">
            <v>1600</v>
          </cell>
          <cell r="H9">
            <v>1600</v>
          </cell>
          <cell r="I9">
            <v>2400</v>
          </cell>
          <cell r="J9">
            <v>2400</v>
          </cell>
          <cell r="K9">
            <v>2400</v>
          </cell>
          <cell r="L9">
            <v>3200</v>
          </cell>
          <cell r="N9">
            <v>3200</v>
          </cell>
          <cell r="O9">
            <v>4000</v>
          </cell>
          <cell r="P9">
            <v>4000</v>
          </cell>
          <cell r="Q9">
            <v>4000</v>
          </cell>
          <cell r="R9">
            <v>4800</v>
          </cell>
          <cell r="S9">
            <v>4800</v>
          </cell>
          <cell r="T9">
            <v>5600</v>
          </cell>
          <cell r="U9">
            <v>5600</v>
          </cell>
          <cell r="V9">
            <v>6400</v>
          </cell>
          <cell r="W9">
            <v>6400</v>
          </cell>
          <cell r="X9">
            <v>7200</v>
          </cell>
          <cell r="Y9">
            <v>7200</v>
          </cell>
          <cell r="Z9">
            <v>8000</v>
          </cell>
          <cell r="AA9">
            <v>8800</v>
          </cell>
          <cell r="AB9">
            <v>9600</v>
          </cell>
          <cell r="AC9">
            <v>10400</v>
          </cell>
          <cell r="AD9">
            <v>11200</v>
          </cell>
          <cell r="AE9">
            <v>12000</v>
          </cell>
          <cell r="AF9">
            <v>12800</v>
          </cell>
          <cell r="AG9">
            <v>13600</v>
          </cell>
          <cell r="AH9">
            <v>14400</v>
          </cell>
          <cell r="AI9">
            <v>15200</v>
          </cell>
          <cell r="AJ9">
            <v>16000</v>
          </cell>
          <cell r="AK9">
            <v>16800</v>
          </cell>
        </row>
        <row r="11">
          <cell r="B11">
            <v>5.5388146661395714</v>
          </cell>
          <cell r="C11">
            <v>8.1374797470196487</v>
          </cell>
          <cell r="D11">
            <v>11.955369627723583</v>
          </cell>
          <cell r="E11">
            <v>17.564512278859304</v>
          </cell>
          <cell r="F11">
            <v>25.805316037973718</v>
          </cell>
          <cell r="G11">
            <v>37.912486566518545</v>
          </cell>
          <cell r="H11">
            <v>55.700020706637062</v>
          </cell>
          <cell r="I11">
            <v>81.832994553822957</v>
          </cell>
          <cell r="J11">
            <v>120.22686729177572</v>
          </cell>
          <cell r="K11">
            <v>176.63412780632495</v>
          </cell>
          <cell r="L11">
            <v>259.50618034639069</v>
          </cell>
          <cell r="N11">
            <v>458.92999261383295</v>
          </cell>
          <cell r="O11">
            <v>552.42342974614417</v>
          </cell>
          <cell r="P11">
            <v>664.96339451337644</v>
          </cell>
          <cell r="Q11">
            <v>800.43005461579753</v>
          </cell>
          <cell r="R11">
            <v>963.49404736949066</v>
          </cell>
          <cell r="S11">
            <v>1159.777514553763</v>
          </cell>
          <cell r="T11">
            <v>1396.0479433545243</v>
          </cell>
          <cell r="U11">
            <v>1680.4514966771683</v>
          </cell>
          <cell r="V11">
            <v>2022.7938776221558</v>
          </cell>
          <cell r="W11">
            <v>2434.8784118056187</v>
          </cell>
          <cell r="X11">
            <v>2930.9130039716679</v>
          </cell>
          <cell r="Y11">
            <v>3528.0000000000009</v>
          </cell>
          <cell r="Z11">
            <v>3866.2388543251436</v>
          </cell>
          <cell r="AA11">
            <v>4236.905577860939</v>
          </cell>
          <cell r="AB11">
            <v>4643.1091176963946</v>
          </cell>
          <cell r="AC11">
            <v>5088.2564840445375</v>
          </cell>
          <cell r="AD11">
            <v>5576.081326356245</v>
          </cell>
          <cell r="AE11">
            <v>6110.6752491030002</v>
          </cell>
          <cell r="AF11">
            <v>6696.5221298880333</v>
          </cell>
          <cell r="AG11">
            <v>7338.5357277271169</v>
          </cell>
          <cell r="AH11">
            <v>8042.1008969364557</v>
          </cell>
          <cell r="AI11">
            <v>8813.1187523069166</v>
          </cell>
          <cell r="AJ11">
            <v>9658.0561643850669</v>
          </cell>
          <cell r="AK11">
            <v>10583.999999999998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opLeftCell="A10" workbookViewId="0">
      <selection activeCell="F16" sqref="F16"/>
    </sheetView>
  </sheetViews>
  <sheetFormatPr defaultColWidth="11.42578125" defaultRowHeight="15"/>
  <cols>
    <col min="1" max="1" width="19.28515625" style="4" customWidth="1"/>
    <col min="2" max="19" width="11.42578125" style="4"/>
  </cols>
  <sheetData>
    <row r="1" spans="1:4">
      <c r="A1" s="1"/>
      <c r="B1" s="2" t="s">
        <v>0</v>
      </c>
      <c r="C1" s="3" t="s">
        <v>1</v>
      </c>
      <c r="D1" s="3" t="s">
        <v>2</v>
      </c>
    </row>
    <row r="2" spans="1:4">
      <c r="A2" s="5" t="s">
        <v>3</v>
      </c>
      <c r="B2" s="6"/>
    </row>
    <row r="3" spans="1:4">
      <c r="A3" s="7" t="s">
        <v>4</v>
      </c>
      <c r="B3" s="8">
        <f>'[1]P&amp;L Year 1'!O4+'[1]P&amp;L Year 1'!P4</f>
        <v>270.63398339144771</v>
      </c>
      <c r="C3" s="8">
        <f>'[1]P&amp;L Year 2'!O4+'[1]P&amp;L Year 2'!P4</f>
        <v>12163.199557394906</v>
      </c>
      <c r="D3" s="8">
        <f>'[1]P&amp;L Year 3'!O4+'[1]P&amp;L Year 3'!P4</f>
        <v>63688.271602565132</v>
      </c>
    </row>
    <row r="4" spans="1:4">
      <c r="A4" s="7" t="s">
        <v>5</v>
      </c>
      <c r="B4" s="8">
        <f>'[1]P&amp;L Year 1'!O5+'[1]P&amp;L Year 1'!P5</f>
        <v>17600</v>
      </c>
      <c r="C4" s="8">
        <f>'[1]P&amp;L Year 2'!O5+'[1]P&amp;L Year 2'!P5</f>
        <v>63200</v>
      </c>
      <c r="D4" s="8">
        <f>'[1]P&amp;L Year 3'!O5+'[1]P&amp;L Year 3'!P5</f>
        <v>148800</v>
      </c>
    </row>
    <row r="5" spans="1:4">
      <c r="A5" s="9" t="s">
        <v>6</v>
      </c>
      <c r="B5" s="8">
        <f>'[1]P&amp;L Year 1'!O6+'[1]P&amp;L Year 1'!P6</f>
        <v>800.8141696291857</v>
      </c>
      <c r="C5" s="8">
        <f>'[1]P&amp;L Year 2'!O6+'[1]P&amp;L Year 2'!P6</f>
        <v>18593.103166843539</v>
      </c>
      <c r="D5" s="8">
        <f>'[1]P&amp;L Year 3'!O6+'[1]P&amp;L Year 3'!P6</f>
        <v>80653.600280629849</v>
      </c>
    </row>
    <row r="6" spans="1:4">
      <c r="A6" s="10" t="s">
        <v>7</v>
      </c>
      <c r="B6" s="11">
        <f>'[1]P&amp;L Year 1'!O7+'[1]P&amp;L Year 1'!P7</f>
        <v>-4294.4330751947464</v>
      </c>
      <c r="C6" s="11">
        <f>'[1]P&amp;L Year 2'!O7+'[1]P&amp;L Year 2'!P7</f>
        <v>-21609.949626574842</v>
      </c>
      <c r="D6" s="11">
        <f>'[1]P&amp;L Year 3'!O7+'[1]P&amp;L Year 3'!P7</f>
        <v>-67422.630533134841</v>
      </c>
    </row>
    <row r="7" spans="1:4">
      <c r="A7" s="5" t="s">
        <v>8</v>
      </c>
      <c r="B7" s="12">
        <f>'[1]P&amp;L Year 1'!O8+'[1]P&amp;L Year 1'!P8</f>
        <v>14377.015077825887</v>
      </c>
      <c r="C7" s="12">
        <f>'[1]P&amp;L Year 2'!O8+'[1]P&amp;L Year 2'!P8</f>
        <v>72346.35309766361</v>
      </c>
      <c r="D7" s="12">
        <f>'[1]P&amp;L Year 3'!O8+'[1]P&amp;L Year 3'!P8</f>
        <v>225719.24135006015</v>
      </c>
    </row>
    <row r="8" spans="1:4">
      <c r="A8" s="5" t="s">
        <v>9</v>
      </c>
      <c r="B8" s="13"/>
      <c r="C8" s="13"/>
      <c r="D8" s="13"/>
    </row>
    <row r="9" spans="1:4">
      <c r="A9" s="7" t="s">
        <v>10</v>
      </c>
      <c r="B9" s="8">
        <f>'[1]P&amp;L Year 1'!O10+'[1]P&amp;L Year 1'!P10</f>
        <v>540</v>
      </c>
      <c r="C9" s="8">
        <f>'[1]P&amp;L Year 2'!O10+'[1]P&amp;L Year 2'!P10</f>
        <v>780</v>
      </c>
      <c r="D9" s="8">
        <f>'[1]P&amp;L Year 3'!O10+'[1]P&amp;L Year 3'!P10</f>
        <v>1140</v>
      </c>
    </row>
    <row r="10" spans="1:4">
      <c r="A10" s="7" t="s">
        <v>11</v>
      </c>
      <c r="B10" s="8">
        <f>'[1]P&amp;L Year 1'!O11+'[1]P&amp;L Year 1'!P11</f>
        <v>239.88000000000002</v>
      </c>
      <c r="C10" s="8">
        <f>'[1]P&amp;L Year 2'!O11+'[1]P&amp;L Year 2'!P11</f>
        <v>1319.8799999999999</v>
      </c>
      <c r="D10" s="8">
        <f>'[1]P&amp;L Year 3'!O11+'[1]P&amp;L Year 3'!P11</f>
        <v>3599.8799999999992</v>
      </c>
    </row>
    <row r="11" spans="1:4">
      <c r="A11" s="7" t="s">
        <v>12</v>
      </c>
      <c r="B11" s="8">
        <f>'[1]P&amp;L Year 1'!O12+'[1]P&amp;L Year 1'!P12</f>
        <v>131.87999999999997</v>
      </c>
      <c r="C11" s="8">
        <f>'[1]P&amp;L Year 2'!O12+'[1]P&amp;L Year 2'!P12</f>
        <v>179.88000000000002</v>
      </c>
      <c r="D11" s="8">
        <f>'[1]P&amp;L Year 3'!O12+'[1]P&amp;L Year 3'!P12</f>
        <v>179.88000000000002</v>
      </c>
    </row>
    <row r="12" spans="1:4">
      <c r="A12" s="10" t="s">
        <v>13</v>
      </c>
      <c r="B12" s="11">
        <f>'[1]P&amp;L Year 1'!O13+'[1]P&amp;L Year 1'!P13</f>
        <v>13382.567999999999</v>
      </c>
      <c r="C12" s="11">
        <f>'[1]P&amp;L Year 2'!O13+'[1]P&amp;L Year 2'!P13</f>
        <v>14922.175999999992</v>
      </c>
      <c r="D12" s="11">
        <f>'[1]P&amp;L Year 3'!O13+'[1]P&amp;L Year 3'!P13</f>
        <v>17812.317333333314</v>
      </c>
    </row>
    <row r="13" spans="1:4">
      <c r="A13" s="14" t="s">
        <v>14</v>
      </c>
      <c r="B13" s="15">
        <f>'[1]P&amp;L Year 1'!O14+'[1]P&amp;L Year 1'!P14</f>
        <v>14294.328</v>
      </c>
      <c r="C13" s="15">
        <f>'[1]P&amp;L Year 2'!O14+'[1]P&amp;L Year 2'!P14</f>
        <v>17201.935999999994</v>
      </c>
      <c r="D13" s="15">
        <f>'[1]P&amp;L Year 3'!O14+'[1]P&amp;L Year 3'!P14</f>
        <v>22732.077333333313</v>
      </c>
    </row>
    <row r="14" spans="1:4">
      <c r="A14" s="16" t="s">
        <v>15</v>
      </c>
      <c r="B14" s="12">
        <f>'[1]P&amp;L Year 1'!O15+'[1]P&amp;L Year 1'!P15</f>
        <v>82.687077825887172</v>
      </c>
      <c r="C14" s="12">
        <f>'[1]P&amp;L Year 2'!O15+'[1]P&amp;L Year 2'!P15</f>
        <v>55144.417097663616</v>
      </c>
      <c r="D14" s="12">
        <f>'[1]P&amp;L Year 3'!O15+'[1]P&amp;L Year 3'!P15</f>
        <v>202987.16401672683</v>
      </c>
    </row>
    <row r="15" spans="1:4">
      <c r="A15" s="5" t="s">
        <v>16</v>
      </c>
      <c r="B15" s="13"/>
      <c r="C15" s="13"/>
      <c r="D15" s="13"/>
    </row>
    <row r="16" spans="1:4">
      <c r="A16" s="7" t="s">
        <v>17</v>
      </c>
      <c r="B16" s="8">
        <f>'[1]P&amp;L Year 1'!O17+'[1]P&amp;L Year 1'!P17</f>
        <v>1017.3636</v>
      </c>
      <c r="C16" s="8">
        <f>'[1]P&amp;L Year 2'!O17+'[1]P&amp;L Year 2'!P17</f>
        <v>2400</v>
      </c>
      <c r="D16" s="8">
        <f>'[1]P&amp;L Year 3'!O17+'[1]P&amp;L Year 3'!P17</f>
        <v>3360</v>
      </c>
    </row>
    <row r="17" spans="1:5">
      <c r="A17" s="7" t="s">
        <v>18</v>
      </c>
      <c r="B17" s="8">
        <f>'[1]P&amp;L Year 1'!O18+'[1]P&amp;L Year 1'!P18</f>
        <v>18000</v>
      </c>
      <c r="C17" s="8">
        <f>'[1]P&amp;L Year 2'!O18+'[1]P&amp;L Year 2'!P18</f>
        <v>39500</v>
      </c>
      <c r="D17" s="8">
        <f>'[1]P&amp;L Year 3'!O18+'[1]P&amp;L Year 3'!P18</f>
        <v>45500</v>
      </c>
    </row>
    <row r="18" spans="1:5">
      <c r="A18" s="7" t="s">
        <v>19</v>
      </c>
      <c r="B18" s="17">
        <f>'[1]P&amp;L Year 1'!O19+'[1]P&amp;L Year 1'!P19</f>
        <v>4275</v>
      </c>
      <c r="C18" s="17">
        <f>'[1]P&amp;L Year 2'!O19+'[1]P&amp;L Year 2'!P19</f>
        <v>9381.25</v>
      </c>
      <c r="D18" s="17">
        <f>'[1]P&amp;L Year 3'!O19+'[1]P&amp;L Year 3'!P19</f>
        <v>10806.25</v>
      </c>
      <c r="E18" s="18"/>
    </row>
    <row r="19" spans="1:5">
      <c r="A19" s="7" t="s">
        <v>20</v>
      </c>
      <c r="B19" s="17">
        <f>'[1]P&amp;L Year 1'!O20+'[1]P&amp;L Year 1'!P20</f>
        <v>10014.087247090016</v>
      </c>
      <c r="C19" s="17">
        <f>'[1]P&amp;L Year 2'!O20+'[1]P&amp;L Year 2'!P20</f>
        <v>17505.068594978457</v>
      </c>
      <c r="D19" s="17">
        <f>'[1]P&amp;L Year 3'!O20+'[1]P&amp;L Year 3'!P20</f>
        <v>15333.538202107851</v>
      </c>
      <c r="E19" s="18"/>
    </row>
    <row r="20" spans="1:5">
      <c r="A20" s="7" t="s">
        <v>21</v>
      </c>
      <c r="B20" s="17">
        <f>'[1]P&amp;L Year 1'!O21+'[1]P&amp;L Year 1'!P21</f>
        <v>6250</v>
      </c>
      <c r="C20" s="17">
        <f>'[1]P&amp;L Year 2'!O21+'[1]P&amp;L Year 2'!P21</f>
        <v>6250</v>
      </c>
      <c r="D20" s="17">
        <f>'[1]P&amp;L Year 3'!O21+'[1]P&amp;L Year 3'!P21</f>
        <v>6250</v>
      </c>
      <c r="E20" s="18"/>
    </row>
    <row r="21" spans="1:5">
      <c r="A21" s="7" t="s">
        <v>22</v>
      </c>
      <c r="B21" s="17">
        <f>'[1]P&amp;L Year 1'!O22+'[1]P&amp;L Year 1'!P22</f>
        <v>1000</v>
      </c>
      <c r="C21" s="17">
        <f>'[1]P&amp;L Year 2'!O22+'[1]P&amp;L Year 2'!P22</f>
        <v>1000</v>
      </c>
      <c r="D21" s="17">
        <f>'[1]P&amp;L Year 3'!O22+'[1]P&amp;L Year 3'!P22</f>
        <v>1000</v>
      </c>
      <c r="E21" s="18"/>
    </row>
    <row r="22" spans="1:5">
      <c r="A22" s="7" t="s">
        <v>23</v>
      </c>
      <c r="B22" s="17">
        <f>'[1]P&amp;L Year 1'!O23+'[1]P&amp;L Year 1'!P23</f>
        <v>1680</v>
      </c>
      <c r="C22" s="17">
        <f>'[1]P&amp;L Year 2'!O23+'[1]P&amp;L Year 2'!P23</f>
        <v>3360</v>
      </c>
      <c r="D22" s="17">
        <f>'[1]P&amp;L Year 3'!O23+'[1]P&amp;L Year 3'!P23</f>
        <v>3360</v>
      </c>
      <c r="E22" s="18"/>
    </row>
    <row r="23" spans="1:5">
      <c r="A23" s="7" t="s">
        <v>24</v>
      </c>
      <c r="B23" s="17">
        <f>'[1]P&amp;L Year 1'!O24+'[1]P&amp;L Year 1'!P24</f>
        <v>1500</v>
      </c>
      <c r="C23" s="17">
        <f>'[1]P&amp;L Year 2'!O24+'[1]P&amp;L Year 2'!P24</f>
        <v>1000</v>
      </c>
      <c r="D23" s="17">
        <f>'[1]P&amp;L Year 3'!O24+'[1]P&amp;L Year 3'!P24</f>
        <v>1000</v>
      </c>
      <c r="E23" s="18"/>
    </row>
    <row r="24" spans="1:5">
      <c r="A24" s="7" t="s">
        <v>25</v>
      </c>
      <c r="B24" s="17">
        <f>'[1]P&amp;L Year 1'!O25+'[1]P&amp;L Year 1'!P25</f>
        <v>1048</v>
      </c>
      <c r="C24" s="17">
        <f>'[1]P&amp;L Year 2'!O25+'[1]P&amp;L Year 2'!P25</f>
        <v>1048</v>
      </c>
      <c r="D24" s="17">
        <f>'[1]P&amp;L Year 3'!O25+'[1]P&amp;L Year 3'!P25</f>
        <v>1048</v>
      </c>
      <c r="E24" s="18"/>
    </row>
    <row r="25" spans="1:5">
      <c r="A25" s="10" t="s">
        <v>13</v>
      </c>
      <c r="B25" s="11">
        <f>'[1]P&amp;L Year 1'!O26+'[1]P&amp;L Year 1'!P26</f>
        <v>287.80000000000007</v>
      </c>
      <c r="C25" s="11">
        <f>'[1]P&amp;L Year 2'!O26+'[1]P&amp;L Year 2'!P26</f>
        <v>287.80000000000007</v>
      </c>
      <c r="D25" s="11">
        <f>'[1]P&amp;L Year 3'!O26+'[1]P&amp;L Year 3'!P26</f>
        <v>287.80000000000007</v>
      </c>
    </row>
    <row r="26" spans="1:5">
      <c r="A26" s="16" t="s">
        <v>26</v>
      </c>
      <c r="B26" s="12">
        <f>'[1]P&amp;L Year 1'!O27+'[1]P&amp;L Year 1'!P27</f>
        <v>45072.250847090021</v>
      </c>
      <c r="C26" s="12">
        <f>'[1]P&amp;L Year 2'!O27+'[1]P&amp;L Year 2'!P27</f>
        <v>81732.118594978456</v>
      </c>
      <c r="D26" s="12">
        <f>'[1]P&amp;L Year 3'!O27+'[1]P&amp;L Year 3'!P27</f>
        <v>87945.588202107858</v>
      </c>
    </row>
    <row r="27" spans="1:5">
      <c r="A27" s="5" t="s">
        <v>27</v>
      </c>
      <c r="B27" s="19"/>
      <c r="C27" s="19"/>
      <c r="D27" s="19"/>
    </row>
    <row r="28" spans="1:5">
      <c r="A28" s="10" t="s">
        <v>28</v>
      </c>
      <c r="B28" s="11">
        <f>'[1]P&amp;L Year 1'!O29+'[1]P&amp;L Year 1'!P29</f>
        <v>8300.4</v>
      </c>
      <c r="C28" s="11">
        <f>'[1]P&amp;L Year 2'!O29+'[1]P&amp;L Year 2'!P29</f>
        <v>0</v>
      </c>
      <c r="D28" s="11">
        <f>'[1]P&amp;L Year 3'!O29+'[1]P&amp;L Year 3'!P29</f>
        <v>0</v>
      </c>
    </row>
    <row r="29" spans="1:5">
      <c r="A29" s="16" t="s">
        <v>29</v>
      </c>
      <c r="B29" s="12">
        <f>'[1]P&amp;L Year 1'!O30+'[1]P&amp;L Year 1'!P30</f>
        <v>-36689.163769264131</v>
      </c>
      <c r="C29" s="12">
        <f>'[1]P&amp;L Year 2'!O30+'[1]P&amp;L Year 2'!P30</f>
        <v>-26587.70149731484</v>
      </c>
      <c r="D29" s="12">
        <f>'[1]P&amp;L Year 3'!O30+'[1]P&amp;L Year 3'!P30</f>
        <v>115041.57581461898</v>
      </c>
    </row>
    <row r="30" spans="1:5">
      <c r="A30" s="7" t="s">
        <v>30</v>
      </c>
      <c r="B30" s="20">
        <f>'[1]P&amp;L Year 1'!O31+'[1]P&amp;L Year 1'!P31</f>
        <v>0</v>
      </c>
      <c r="C30" s="21">
        <f>'[1]P&amp;L Year 2'!O31+'[1]P&amp;L Year 2'!P31</f>
        <v>0</v>
      </c>
      <c r="D30" s="21">
        <f>'[1]P&amp;L Year 3'!O31+'[1]P&amp;L Year 3'!P31</f>
        <v>0</v>
      </c>
    </row>
    <row r="31" spans="1:5">
      <c r="A31" s="10" t="s">
        <v>31</v>
      </c>
      <c r="B31" s="22">
        <f>'[1]P&amp;L Year 1'!O32+'[1]P&amp;L Year 1'!P32</f>
        <v>0</v>
      </c>
      <c r="C31" s="22">
        <f>'[1]P&amp;L Year 2'!O32+'[1]P&amp;L Year 2'!P32</f>
        <v>0</v>
      </c>
      <c r="D31" s="22">
        <f>'[1]P&amp;L Year 3'!O32+'[1]P&amp;L Year 3'!P32</f>
        <v>0</v>
      </c>
    </row>
    <row r="32" spans="1:5">
      <c r="A32" s="5" t="s">
        <v>32</v>
      </c>
      <c r="B32" s="12">
        <f>'[1]P&amp;L Year 1'!O33+'[1]P&amp;L Year 1'!P33</f>
        <v>-36689.163769264131</v>
      </c>
      <c r="C32" s="12">
        <f>'[1]P&amp;L Year 2'!O33+'[1]P&amp;L Year 2'!P33</f>
        <v>-26587.701497314843</v>
      </c>
      <c r="D32" s="12">
        <f>'[1]P&amp;L Year 3'!O33+'[1]P&amp;L Year 3'!P33</f>
        <v>115041.57581461896</v>
      </c>
    </row>
    <row r="33" spans="2:4">
      <c r="B33" s="12"/>
      <c r="C33" s="12"/>
      <c r="D33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="105" zoomScaleNormal="105" workbookViewId="0">
      <selection activeCell="Q10" sqref="Q10"/>
    </sheetView>
  </sheetViews>
  <sheetFormatPr defaultColWidth="11.42578125" defaultRowHeight="15"/>
  <cols>
    <col min="1" max="1" width="24.28515625" style="26" bestFit="1" customWidth="1"/>
    <col min="2" max="15" width="8" style="48" customWidth="1"/>
    <col min="16" max="16" width="7.28515625" style="49" bestFit="1" customWidth="1"/>
  </cols>
  <sheetData>
    <row r="1" spans="1:16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26" customFormat="1" ht="11.25">
      <c r="A2" s="23"/>
      <c r="B2" s="24" t="s">
        <v>34</v>
      </c>
      <c r="C2" s="24" t="s">
        <v>35</v>
      </c>
      <c r="D2" s="24" t="s">
        <v>36</v>
      </c>
      <c r="E2" s="24" t="s">
        <v>37</v>
      </c>
      <c r="F2" s="24" t="s">
        <v>38</v>
      </c>
      <c r="G2" s="24" t="s">
        <v>39</v>
      </c>
      <c r="H2" s="24" t="s">
        <v>40</v>
      </c>
      <c r="I2" s="24" t="s">
        <v>41</v>
      </c>
      <c r="J2" s="24" t="s">
        <v>42</v>
      </c>
      <c r="K2" s="24" t="s">
        <v>43</v>
      </c>
      <c r="L2" s="24" t="s">
        <v>44</v>
      </c>
      <c r="M2" s="24" t="s">
        <v>45</v>
      </c>
      <c r="N2" s="25"/>
      <c r="O2" s="61" t="s">
        <v>46</v>
      </c>
      <c r="P2" s="61"/>
    </row>
    <row r="3" spans="1:16">
      <c r="A3" s="27" t="s">
        <v>3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8"/>
    </row>
    <row r="4" spans="1:16">
      <c r="A4" s="30" t="s">
        <v>4</v>
      </c>
      <c r="B4" s="29">
        <v>0</v>
      </c>
      <c r="C4" s="29">
        <f>[1]Revenues!B5</f>
        <v>0</v>
      </c>
      <c r="D4" s="29">
        <f>[1]Revenues!C5</f>
        <v>0</v>
      </c>
      <c r="E4" s="29">
        <f>[1]Revenues!D5</f>
        <v>0</v>
      </c>
      <c r="F4" s="29">
        <f>[1]Revenues!E5</f>
        <v>0</v>
      </c>
      <c r="G4" s="29">
        <f>[1]Revenues!F5</f>
        <v>0</v>
      </c>
      <c r="H4" s="29">
        <f>[1]Revenues!G5</f>
        <v>0</v>
      </c>
      <c r="I4" s="29">
        <f>[1]Revenues!H5</f>
        <v>58.088475807019307</v>
      </c>
      <c r="J4" s="29">
        <f>[1]Revenues!I5</f>
        <v>27.25357369403709</v>
      </c>
      <c r="K4" s="29">
        <f>[1]Revenues!J5</f>
        <v>40.040228340715856</v>
      </c>
      <c r="L4" s="29">
        <f>[1]Revenues!K5</f>
        <v>58.826042543090033</v>
      </c>
      <c r="M4" s="29">
        <f>[1]Revenues!L5</f>
        <v>86.42566300658541</v>
      </c>
      <c r="N4" s="29"/>
      <c r="O4" s="29">
        <f>SUM(B4:M4)</f>
        <v>270.63398339144771</v>
      </c>
      <c r="P4" s="28"/>
    </row>
    <row r="5" spans="1:16">
      <c r="A5" s="30" t="s">
        <v>5</v>
      </c>
      <c r="B5" s="29">
        <v>0</v>
      </c>
      <c r="C5" s="29">
        <f>[1]Revenues!B9</f>
        <v>0</v>
      </c>
      <c r="D5" s="29">
        <f>[1]Revenues!C9</f>
        <v>800</v>
      </c>
      <c r="E5" s="29">
        <f>[1]Revenues!D9</f>
        <v>800</v>
      </c>
      <c r="F5" s="29">
        <f>[1]Revenues!E9</f>
        <v>800</v>
      </c>
      <c r="G5" s="29">
        <f>[1]Revenues!F9</f>
        <v>1600</v>
      </c>
      <c r="H5" s="29">
        <f>[1]Revenues!G9</f>
        <v>1600</v>
      </c>
      <c r="I5" s="29">
        <f>[1]Revenues!H9</f>
        <v>1600</v>
      </c>
      <c r="J5" s="29">
        <f>[1]Revenues!I9</f>
        <v>2400</v>
      </c>
      <c r="K5" s="29">
        <f>[1]Revenues!J9</f>
        <v>2400</v>
      </c>
      <c r="L5" s="29">
        <f>[1]Revenues!K9</f>
        <v>2400</v>
      </c>
      <c r="M5" s="29">
        <f>[1]Revenues!L9</f>
        <v>3200</v>
      </c>
      <c r="N5" s="29"/>
      <c r="O5" s="29">
        <f>SUM(B5:M5)</f>
        <v>17600</v>
      </c>
      <c r="P5" s="28"/>
    </row>
    <row r="6" spans="1:16">
      <c r="A6" s="31" t="s">
        <v>6</v>
      </c>
      <c r="B6" s="32">
        <v>0</v>
      </c>
      <c r="C6" s="32">
        <f>[1]Revenues!B11</f>
        <v>5.5388146661395714</v>
      </c>
      <c r="D6" s="32">
        <f>[1]Revenues!C11</f>
        <v>8.1374797470196487</v>
      </c>
      <c r="E6" s="32">
        <f>[1]Revenues!D11</f>
        <v>11.955369627723583</v>
      </c>
      <c r="F6" s="32">
        <f>[1]Revenues!E11</f>
        <v>17.564512278859304</v>
      </c>
      <c r="G6" s="32">
        <f>[1]Revenues!F11</f>
        <v>25.805316037973718</v>
      </c>
      <c r="H6" s="32">
        <f>[1]Revenues!G11</f>
        <v>37.912486566518545</v>
      </c>
      <c r="I6" s="32">
        <f>[1]Revenues!H11</f>
        <v>55.700020706637062</v>
      </c>
      <c r="J6" s="32">
        <f>[1]Revenues!I11</f>
        <v>81.832994553822957</v>
      </c>
      <c r="K6" s="32">
        <f>[1]Revenues!J11</f>
        <v>120.22686729177572</v>
      </c>
      <c r="L6" s="32">
        <f>[1]Revenues!K11</f>
        <v>176.63412780632495</v>
      </c>
      <c r="M6" s="32">
        <f>[1]Revenues!L11</f>
        <v>259.50618034639069</v>
      </c>
      <c r="N6" s="32"/>
      <c r="O6" s="29">
        <f>SUM(B6:M6)</f>
        <v>800.8141696291857</v>
      </c>
      <c r="P6" s="28"/>
    </row>
    <row r="7" spans="1:16">
      <c r="A7" s="33" t="s">
        <v>7</v>
      </c>
      <c r="B7" s="34">
        <v>0</v>
      </c>
      <c r="C7" s="32">
        <f t="shared" ref="C7:M7" si="0">-0.23*SUM(C4:C6)</f>
        <v>-1.2739273732121015</v>
      </c>
      <c r="D7" s="34">
        <f t="shared" si="0"/>
        <v>-185.87162034181452</v>
      </c>
      <c r="E7" s="34">
        <f t="shared" si="0"/>
        <v>-186.74973501437643</v>
      </c>
      <c r="F7" s="34">
        <f t="shared" si="0"/>
        <v>-188.03983782413763</v>
      </c>
      <c r="G7" s="34">
        <f t="shared" si="0"/>
        <v>-373.93522268873397</v>
      </c>
      <c r="H7" s="34">
        <f t="shared" si="0"/>
        <v>-376.71987191029928</v>
      </c>
      <c r="I7" s="34">
        <f t="shared" si="0"/>
        <v>-394.17135419814099</v>
      </c>
      <c r="J7" s="34">
        <f t="shared" si="0"/>
        <v>-577.08991069700789</v>
      </c>
      <c r="K7" s="34">
        <f t="shared" si="0"/>
        <v>-588.86143199547303</v>
      </c>
      <c r="L7" s="34">
        <f t="shared" si="0"/>
        <v>-606.15583918036543</v>
      </c>
      <c r="M7" s="34">
        <f t="shared" si="0"/>
        <v>-815.56432397118454</v>
      </c>
      <c r="N7" s="34"/>
      <c r="O7" s="34">
        <f>SUM(B7:M7)</f>
        <v>-4294.4330751947464</v>
      </c>
      <c r="P7" s="28"/>
    </row>
    <row r="8" spans="1:16">
      <c r="A8" s="27" t="s">
        <v>8</v>
      </c>
      <c r="B8" s="35">
        <v>0</v>
      </c>
      <c r="C8" s="36">
        <f>SUM(C4:C7)</f>
        <v>4.2648872929274697</v>
      </c>
      <c r="D8" s="36">
        <f>SUM(D4:D7)</f>
        <v>622.26585940520511</v>
      </c>
      <c r="E8" s="36">
        <f t="shared" ref="E8:M8" si="1">SUM(E4:E7)</f>
        <v>625.20563461334723</v>
      </c>
      <c r="F8" s="36">
        <f t="shared" si="1"/>
        <v>629.52467445472166</v>
      </c>
      <c r="G8" s="36">
        <f t="shared" si="1"/>
        <v>1251.8700933492396</v>
      </c>
      <c r="H8" s="36">
        <f t="shared" si="1"/>
        <v>1261.1926146562191</v>
      </c>
      <c r="I8" s="36">
        <f t="shared" si="1"/>
        <v>1319.6171423155154</v>
      </c>
      <c r="J8" s="36">
        <f t="shared" si="1"/>
        <v>1931.9966575508524</v>
      </c>
      <c r="K8" s="36">
        <f t="shared" si="1"/>
        <v>1971.4056636370183</v>
      </c>
      <c r="L8" s="36">
        <f t="shared" si="1"/>
        <v>2029.3043311690494</v>
      </c>
      <c r="M8" s="36">
        <f t="shared" si="1"/>
        <v>2730.3675193817917</v>
      </c>
      <c r="N8" s="36"/>
      <c r="O8" s="37"/>
      <c r="P8" s="36">
        <f>SUM(O4:O7)</f>
        <v>14377.015077825887</v>
      </c>
    </row>
    <row r="9" spans="1:16">
      <c r="A9" s="27" t="s">
        <v>9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</row>
    <row r="10" spans="1:16" s="39" customFormat="1">
      <c r="A10" s="38" t="s">
        <v>10</v>
      </c>
      <c r="B10" s="29">
        <v>45</v>
      </c>
      <c r="C10" s="29">
        <v>45</v>
      </c>
      <c r="D10" s="29">
        <v>45</v>
      </c>
      <c r="E10" s="29">
        <v>45</v>
      </c>
      <c r="F10" s="29">
        <v>45</v>
      </c>
      <c r="G10" s="29">
        <v>45</v>
      </c>
      <c r="H10" s="29">
        <v>45</v>
      </c>
      <c r="I10" s="29">
        <v>45</v>
      </c>
      <c r="J10" s="29">
        <v>45</v>
      </c>
      <c r="K10" s="29">
        <v>45</v>
      </c>
      <c r="L10" s="29">
        <v>45</v>
      </c>
      <c r="M10" s="29">
        <v>45</v>
      </c>
      <c r="N10" s="29"/>
      <c r="O10" s="29">
        <f t="shared" ref="O10:O13" si="2">SUM(B10:M10)</f>
        <v>540</v>
      </c>
      <c r="P10" s="28"/>
    </row>
    <row r="11" spans="1:16" s="39" customFormat="1">
      <c r="A11" s="38" t="s">
        <v>11</v>
      </c>
      <c r="B11" s="29">
        <v>19.989999999999998</v>
      </c>
      <c r="C11" s="29">
        <v>19.989999999999998</v>
      </c>
      <c r="D11" s="29">
        <v>19.989999999999998</v>
      </c>
      <c r="E11" s="29">
        <v>19.989999999999998</v>
      </c>
      <c r="F11" s="29">
        <v>19.989999999999998</v>
      </c>
      <c r="G11" s="29">
        <v>19.989999999999998</v>
      </c>
      <c r="H11" s="29">
        <v>19.989999999999998</v>
      </c>
      <c r="I11" s="29">
        <v>19.989999999999998</v>
      </c>
      <c r="J11" s="29">
        <v>19.989999999999998</v>
      </c>
      <c r="K11" s="29">
        <v>19.989999999999998</v>
      </c>
      <c r="L11" s="29">
        <v>19.989999999999998</v>
      </c>
      <c r="M11" s="29">
        <v>19.989999999999998</v>
      </c>
      <c r="N11" s="29"/>
      <c r="O11" s="29">
        <f t="shared" si="2"/>
        <v>239.88000000000002</v>
      </c>
      <c r="P11" s="28"/>
    </row>
    <row r="12" spans="1:16">
      <c r="A12" s="30" t="s">
        <v>12</v>
      </c>
      <c r="B12" s="29">
        <v>10.99</v>
      </c>
      <c r="C12" s="29">
        <v>10.99</v>
      </c>
      <c r="D12" s="29">
        <v>10.99</v>
      </c>
      <c r="E12" s="29">
        <v>10.99</v>
      </c>
      <c r="F12" s="29">
        <v>10.99</v>
      </c>
      <c r="G12" s="29">
        <v>10.99</v>
      </c>
      <c r="H12" s="29">
        <v>10.99</v>
      </c>
      <c r="I12" s="29">
        <v>10.99</v>
      </c>
      <c r="J12" s="29">
        <v>10.99</v>
      </c>
      <c r="K12" s="29">
        <v>10.99</v>
      </c>
      <c r="L12" s="29">
        <v>10.99</v>
      </c>
      <c r="M12" s="29">
        <v>10.99</v>
      </c>
      <c r="N12" s="29"/>
      <c r="O12" s="29">
        <f>SUM(B12:M12)</f>
        <v>131.87999999999997</v>
      </c>
      <c r="P12" s="28"/>
    </row>
    <row r="13" spans="1:16">
      <c r="A13" s="38" t="s">
        <v>13</v>
      </c>
      <c r="B13" s="29">
        <f>[1]Depreciation!E43</f>
        <v>1065.6944444444443</v>
      </c>
      <c r="C13" s="29">
        <f>[1]Depreciation!F43</f>
        <v>1065.6944444444443</v>
      </c>
      <c r="D13" s="29">
        <f>[1]Depreciation!G43</f>
        <v>1092.7051111111109</v>
      </c>
      <c r="E13" s="29">
        <f>[1]Depreciation!H43</f>
        <v>1092.7051111111109</v>
      </c>
      <c r="F13" s="29">
        <f>[1]Depreciation!I43</f>
        <v>1092.7051111111109</v>
      </c>
      <c r="G13" s="29">
        <f>[1]Depreciation!J43</f>
        <v>1119.7157777777775</v>
      </c>
      <c r="H13" s="29">
        <f>[1]Depreciation!K43</f>
        <v>1119.7157777777775</v>
      </c>
      <c r="I13" s="29">
        <f>[1]Depreciation!L43</f>
        <v>1119.7157777777775</v>
      </c>
      <c r="J13" s="29">
        <f>[1]Depreciation!M43</f>
        <v>1146.726444444444</v>
      </c>
      <c r="K13" s="29">
        <f>[1]Depreciation!N43</f>
        <v>1146.726444444444</v>
      </c>
      <c r="L13" s="29">
        <f>[1]Depreciation!O43</f>
        <v>1146.726444444444</v>
      </c>
      <c r="M13" s="29">
        <f>[1]Depreciation!P43</f>
        <v>1173.7371111111106</v>
      </c>
      <c r="N13" s="29"/>
      <c r="O13" s="29">
        <f t="shared" si="2"/>
        <v>13382.567999999999</v>
      </c>
      <c r="P13" s="28"/>
    </row>
    <row r="14" spans="1:16">
      <c r="A14" s="27" t="s">
        <v>14</v>
      </c>
      <c r="B14" s="28">
        <f t="shared" ref="B14:M14" si="3">SUM(B10:B13)</f>
        <v>1141.6744444444444</v>
      </c>
      <c r="C14" s="28">
        <f t="shared" si="3"/>
        <v>1141.6744444444444</v>
      </c>
      <c r="D14" s="28">
        <f t="shared" si="3"/>
        <v>1168.6851111111109</v>
      </c>
      <c r="E14" s="28">
        <f t="shared" si="3"/>
        <v>1168.6851111111109</v>
      </c>
      <c r="F14" s="28">
        <f t="shared" si="3"/>
        <v>1168.6851111111109</v>
      </c>
      <c r="G14" s="28">
        <f t="shared" si="3"/>
        <v>1195.6957777777775</v>
      </c>
      <c r="H14" s="28">
        <f t="shared" si="3"/>
        <v>1195.6957777777775</v>
      </c>
      <c r="I14" s="28">
        <f t="shared" si="3"/>
        <v>1195.6957777777775</v>
      </c>
      <c r="J14" s="28">
        <f t="shared" si="3"/>
        <v>1222.7064444444441</v>
      </c>
      <c r="K14" s="28">
        <f t="shared" si="3"/>
        <v>1222.7064444444441</v>
      </c>
      <c r="L14" s="28">
        <f t="shared" si="3"/>
        <v>1222.7064444444441</v>
      </c>
      <c r="M14" s="28">
        <f t="shared" si="3"/>
        <v>1249.7171111111106</v>
      </c>
      <c r="N14" s="28"/>
      <c r="O14" s="32"/>
      <c r="P14" s="40">
        <f>SUM(O10:O13)</f>
        <v>14294.328</v>
      </c>
    </row>
    <row r="15" spans="1:16">
      <c r="A15" s="41" t="s">
        <v>15</v>
      </c>
      <c r="B15" s="36">
        <f t="shared" ref="B15:M15" si="4">B8-B14</f>
        <v>-1141.6744444444444</v>
      </c>
      <c r="C15" s="36">
        <f t="shared" si="4"/>
        <v>-1137.409557151517</v>
      </c>
      <c r="D15" s="36">
        <f t="shared" si="4"/>
        <v>-546.41925170590582</v>
      </c>
      <c r="E15" s="36">
        <f t="shared" si="4"/>
        <v>-543.4794764977637</v>
      </c>
      <c r="F15" s="36">
        <f t="shared" si="4"/>
        <v>-539.16043665638927</v>
      </c>
      <c r="G15" s="36">
        <f t="shared" si="4"/>
        <v>56.174315571462103</v>
      </c>
      <c r="H15" s="36">
        <f t="shared" si="4"/>
        <v>65.496836878441627</v>
      </c>
      <c r="I15" s="36">
        <f t="shared" si="4"/>
        <v>123.92136453773787</v>
      </c>
      <c r="J15" s="36">
        <f t="shared" si="4"/>
        <v>709.29021310640837</v>
      </c>
      <c r="K15" s="36">
        <f t="shared" si="4"/>
        <v>748.69921919257422</v>
      </c>
      <c r="L15" s="36">
        <f t="shared" si="4"/>
        <v>806.59788672460536</v>
      </c>
      <c r="M15" s="36">
        <f t="shared" si="4"/>
        <v>1480.6504082706811</v>
      </c>
      <c r="N15" s="36"/>
      <c r="O15" s="37"/>
      <c r="P15" s="28">
        <f>P8-P14</f>
        <v>82.687077825887172</v>
      </c>
    </row>
    <row r="16" spans="1:16">
      <c r="A16" s="27" t="s">
        <v>16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8"/>
    </row>
    <row r="17" spans="1:16">
      <c r="A17" s="30" t="s">
        <v>17</v>
      </c>
      <c r="B17" s="29">
        <f>69*1.2287</f>
        <v>84.780299999999997</v>
      </c>
      <c r="C17" s="29">
        <f t="shared" ref="C17:M17" si="5">69*1.2287</f>
        <v>84.780299999999997</v>
      </c>
      <c r="D17" s="29">
        <f t="shared" si="5"/>
        <v>84.780299999999997</v>
      </c>
      <c r="E17" s="29">
        <f t="shared" si="5"/>
        <v>84.780299999999997</v>
      </c>
      <c r="F17" s="29">
        <f t="shared" si="5"/>
        <v>84.780299999999997</v>
      </c>
      <c r="G17" s="29">
        <f t="shared" si="5"/>
        <v>84.780299999999997</v>
      </c>
      <c r="H17" s="29">
        <f t="shared" si="5"/>
        <v>84.780299999999997</v>
      </c>
      <c r="I17" s="29">
        <f t="shared" si="5"/>
        <v>84.780299999999997</v>
      </c>
      <c r="J17" s="29">
        <f t="shared" si="5"/>
        <v>84.780299999999997</v>
      </c>
      <c r="K17" s="29">
        <f t="shared" si="5"/>
        <v>84.780299999999997</v>
      </c>
      <c r="L17" s="29">
        <f t="shared" si="5"/>
        <v>84.780299999999997</v>
      </c>
      <c r="M17" s="29">
        <f t="shared" si="5"/>
        <v>84.780299999999997</v>
      </c>
      <c r="N17" s="29"/>
      <c r="O17" s="29">
        <f t="shared" ref="O17:O26" si="6">SUM(B17:M17)</f>
        <v>1017.3636</v>
      </c>
      <c r="P17" s="28"/>
    </row>
    <row r="18" spans="1:16">
      <c r="A18" s="30" t="s">
        <v>18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f>(600*5)</f>
        <v>3000</v>
      </c>
      <c r="I18" s="29">
        <f t="shared" ref="I18:M18" si="7">600*5</f>
        <v>3000</v>
      </c>
      <c r="J18" s="29">
        <f t="shared" si="7"/>
        <v>3000</v>
      </c>
      <c r="K18" s="29">
        <f t="shared" si="7"/>
        <v>3000</v>
      </c>
      <c r="L18" s="29">
        <f t="shared" si="7"/>
        <v>3000</v>
      </c>
      <c r="M18" s="29">
        <f t="shared" si="7"/>
        <v>3000</v>
      </c>
      <c r="N18" s="29"/>
      <c r="O18" s="29">
        <f t="shared" si="6"/>
        <v>18000</v>
      </c>
      <c r="P18" s="28"/>
    </row>
    <row r="19" spans="1:16">
      <c r="A19" s="30" t="s">
        <v>19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f>H18*0.2375</f>
        <v>712.5</v>
      </c>
      <c r="I19" s="29">
        <f t="shared" ref="I19:M19" si="8">I18*0.2375</f>
        <v>712.5</v>
      </c>
      <c r="J19" s="29">
        <f t="shared" si="8"/>
        <v>712.5</v>
      </c>
      <c r="K19" s="29">
        <f t="shared" si="8"/>
        <v>712.5</v>
      </c>
      <c r="L19" s="29">
        <f t="shared" si="8"/>
        <v>712.5</v>
      </c>
      <c r="M19" s="29">
        <f t="shared" si="8"/>
        <v>712.5</v>
      </c>
      <c r="N19" s="29"/>
      <c r="O19" s="29">
        <f>SUM(B19:M19)</f>
        <v>4275</v>
      </c>
      <c r="P19" s="28"/>
    </row>
    <row r="20" spans="1:16">
      <c r="A20" s="30" t="s">
        <v>20</v>
      </c>
      <c r="B20" s="29">
        <f>[1]CPC!B21</f>
        <v>242.23450531053078</v>
      </c>
      <c r="C20" s="29">
        <f>[1]CPC!C21</f>
        <v>113.65001146959729</v>
      </c>
      <c r="D20" s="29">
        <f>[1]CPC!D21</f>
        <v>166.97158549754846</v>
      </c>
      <c r="E20" s="29">
        <f>[1]CPC!E21</f>
        <v>245.31022921210376</v>
      </c>
      <c r="F20" s="29">
        <f>[1]CPC!F21</f>
        <v>360.40328883969568</v>
      </c>
      <c r="G20" s="29">
        <f>[1]CPC!G21</f>
        <v>529.49496245491287</v>
      </c>
      <c r="H20" s="29">
        <f>[1]CPC!H21</f>
        <v>777.91996895409591</v>
      </c>
      <c r="I20" s="29">
        <f>[1]CPC!I21</f>
        <v>1142.8994060525572</v>
      </c>
      <c r="J20" s="29">
        <f>[1]CPC!J21</f>
        <v>1679.1175242762877</v>
      </c>
      <c r="K20" s="29">
        <f>[1]CPC!K21</f>
        <v>1495.0999851783588</v>
      </c>
      <c r="L20" s="29">
        <f>[1]CPC!L21</f>
        <v>1647.4209622233939</v>
      </c>
      <c r="M20" s="29">
        <f>[1]CPC!M21</f>
        <v>1613.5648176209336</v>
      </c>
      <c r="N20" s="29"/>
      <c r="O20" s="29">
        <f>SUM(B20:M20)</f>
        <v>10014.087247090016</v>
      </c>
      <c r="P20" s="28"/>
    </row>
    <row r="21" spans="1:16">
      <c r="A21" s="30" t="s">
        <v>21</v>
      </c>
      <c r="B21" s="29">
        <v>500</v>
      </c>
      <c r="C21" s="29">
        <f>500*1.25</f>
        <v>625</v>
      </c>
      <c r="D21" s="29">
        <v>500</v>
      </c>
      <c r="E21" s="29">
        <v>500</v>
      </c>
      <c r="F21" s="29">
        <v>500</v>
      </c>
      <c r="G21" s="29">
        <v>500</v>
      </c>
      <c r="H21" s="29">
        <f>500*1.25</f>
        <v>625</v>
      </c>
      <c r="I21" s="29">
        <v>500</v>
      </c>
      <c r="J21" s="29">
        <v>500</v>
      </c>
      <c r="K21" s="29">
        <v>500</v>
      </c>
      <c r="L21" s="29">
        <v>500</v>
      </c>
      <c r="M21" s="29">
        <v>500</v>
      </c>
      <c r="N21" s="29"/>
      <c r="O21" s="29">
        <f t="shared" si="6"/>
        <v>6250</v>
      </c>
      <c r="P21" s="28"/>
    </row>
    <row r="22" spans="1:16">
      <c r="A22" s="30" t="s">
        <v>22</v>
      </c>
      <c r="B22" s="29">
        <v>0</v>
      </c>
      <c r="C22" s="29">
        <v>500</v>
      </c>
      <c r="D22" s="29">
        <v>0</v>
      </c>
      <c r="E22" s="29">
        <v>0</v>
      </c>
      <c r="F22" s="29">
        <v>0</v>
      </c>
      <c r="G22" s="29">
        <v>0</v>
      </c>
      <c r="H22" s="29">
        <v>500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/>
      <c r="O22" s="29">
        <f t="shared" si="6"/>
        <v>1000</v>
      </c>
      <c r="P22" s="28"/>
    </row>
    <row r="23" spans="1:16">
      <c r="A23" s="30" t="s">
        <v>23</v>
      </c>
      <c r="B23" s="29">
        <f>[1]CPC!B32</f>
        <v>0</v>
      </c>
      <c r="C23" s="29">
        <f>[1]CPC!C32</f>
        <v>0</v>
      </c>
      <c r="D23" s="29">
        <f>[1]CPC!D32</f>
        <v>0</v>
      </c>
      <c r="E23" s="29">
        <f>[1]CPC!E32</f>
        <v>0</v>
      </c>
      <c r="F23" s="29">
        <f>[1]CPC!F32</f>
        <v>0</v>
      </c>
      <c r="G23" s="29">
        <f>[1]CPC!G32</f>
        <v>0</v>
      </c>
      <c r="H23" s="29">
        <f>[1]CPC!H32</f>
        <v>280</v>
      </c>
      <c r="I23" s="29">
        <f>[1]CPC!I32</f>
        <v>280</v>
      </c>
      <c r="J23" s="29">
        <f>[1]CPC!J32</f>
        <v>280</v>
      </c>
      <c r="K23" s="29">
        <f>[1]CPC!K32</f>
        <v>280</v>
      </c>
      <c r="L23" s="29">
        <f>[1]CPC!L32</f>
        <v>280</v>
      </c>
      <c r="M23" s="29">
        <f>[1]CPC!M32</f>
        <v>280</v>
      </c>
      <c r="N23" s="29"/>
      <c r="O23" s="29">
        <f t="shared" si="6"/>
        <v>1680</v>
      </c>
      <c r="P23" s="42"/>
    </row>
    <row r="24" spans="1:16">
      <c r="A24" s="30" t="s">
        <v>24</v>
      </c>
      <c r="B24" s="29">
        <v>500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1000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/>
      <c r="O24" s="29">
        <f t="shared" si="6"/>
        <v>1500</v>
      </c>
      <c r="P24" s="42"/>
    </row>
    <row r="25" spans="1:16">
      <c r="A25" s="30" t="s">
        <v>25</v>
      </c>
      <c r="B25" s="29">
        <v>0</v>
      </c>
      <c r="C25" s="29">
        <v>524</v>
      </c>
      <c r="D25" s="29">
        <v>0</v>
      </c>
      <c r="E25" s="29">
        <v>0</v>
      </c>
      <c r="F25" s="29">
        <v>0</v>
      </c>
      <c r="G25" s="29">
        <v>0</v>
      </c>
      <c r="H25" s="29">
        <v>524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/>
      <c r="O25" s="29">
        <f t="shared" si="6"/>
        <v>1048</v>
      </c>
      <c r="P25" s="42"/>
    </row>
    <row r="26" spans="1:16">
      <c r="A26" s="38" t="s">
        <v>13</v>
      </c>
      <c r="B26" s="29">
        <f>'[1]CF Year 1'!$B$14/60</f>
        <v>23.983333333333334</v>
      </c>
      <c r="C26" s="29">
        <f>'[1]CF Year 1'!$B$14/60</f>
        <v>23.983333333333334</v>
      </c>
      <c r="D26" s="29">
        <f>'[1]CF Year 1'!$B$14/60</f>
        <v>23.983333333333334</v>
      </c>
      <c r="E26" s="29">
        <f>'[1]CF Year 1'!$B$14/60</f>
        <v>23.983333333333334</v>
      </c>
      <c r="F26" s="29">
        <f>'[1]CF Year 1'!$B$14/60</f>
        <v>23.983333333333334</v>
      </c>
      <c r="G26" s="29">
        <f>'[1]CF Year 1'!$B$14/60</f>
        <v>23.983333333333334</v>
      </c>
      <c r="H26" s="29">
        <f>'[1]CF Year 1'!$B$14/60</f>
        <v>23.983333333333334</v>
      </c>
      <c r="I26" s="29">
        <f>'[1]CF Year 1'!$B$14/60</f>
        <v>23.983333333333334</v>
      </c>
      <c r="J26" s="29">
        <f>'[1]CF Year 1'!$B$14/60</f>
        <v>23.983333333333334</v>
      </c>
      <c r="K26" s="29">
        <f>'[1]CF Year 1'!$B$14/60</f>
        <v>23.983333333333334</v>
      </c>
      <c r="L26" s="29">
        <f>'[1]CF Year 1'!$B$14/60</f>
        <v>23.983333333333334</v>
      </c>
      <c r="M26" s="29">
        <f>'[1]CF Year 1'!$B$14/60</f>
        <v>23.983333333333334</v>
      </c>
      <c r="N26" s="29"/>
      <c r="O26" s="29">
        <f t="shared" si="6"/>
        <v>287.80000000000007</v>
      </c>
      <c r="P26" s="42"/>
    </row>
    <row r="27" spans="1:16">
      <c r="A27" s="41" t="s">
        <v>26</v>
      </c>
      <c r="B27" s="36">
        <f t="shared" ref="B27:M27" si="9">SUM(B17:B26)</f>
        <v>1350.9981386438642</v>
      </c>
      <c r="C27" s="36">
        <f t="shared" si="9"/>
        <v>1871.4136448029305</v>
      </c>
      <c r="D27" s="36">
        <f t="shared" si="9"/>
        <v>775.73521883088188</v>
      </c>
      <c r="E27" s="36">
        <f t="shared" si="9"/>
        <v>854.07386254543712</v>
      </c>
      <c r="F27" s="36">
        <f t="shared" si="9"/>
        <v>969.16692217302898</v>
      </c>
      <c r="G27" s="36">
        <f t="shared" si="9"/>
        <v>1138.2585957882463</v>
      </c>
      <c r="H27" s="36">
        <f t="shared" si="9"/>
        <v>7528.1836022874295</v>
      </c>
      <c r="I27" s="36">
        <f t="shared" si="9"/>
        <v>5744.1630393858904</v>
      </c>
      <c r="J27" s="36">
        <f t="shared" si="9"/>
        <v>6280.3811576096214</v>
      </c>
      <c r="K27" s="36">
        <f t="shared" si="9"/>
        <v>6096.363618511692</v>
      </c>
      <c r="L27" s="36">
        <f t="shared" si="9"/>
        <v>6248.6845955567278</v>
      </c>
      <c r="M27" s="36">
        <f t="shared" si="9"/>
        <v>6214.8284509542673</v>
      </c>
      <c r="N27" s="36"/>
      <c r="O27" s="36"/>
      <c r="P27" s="43">
        <f>SUM(O17:O26)</f>
        <v>45072.250847090021</v>
      </c>
    </row>
    <row r="28" spans="1:16">
      <c r="A28" s="27" t="s">
        <v>27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4"/>
    </row>
    <row r="29" spans="1:16">
      <c r="A29" s="30" t="s">
        <v>28</v>
      </c>
      <c r="B29" s="45">
        <v>691.7</v>
      </c>
      <c r="C29" s="45">
        <v>691.7</v>
      </c>
      <c r="D29" s="45">
        <v>691.7</v>
      </c>
      <c r="E29" s="45">
        <v>691.7</v>
      </c>
      <c r="F29" s="45">
        <v>691.7</v>
      </c>
      <c r="G29" s="45">
        <v>691.7</v>
      </c>
      <c r="H29" s="45">
        <v>691.7</v>
      </c>
      <c r="I29" s="45">
        <v>691.7</v>
      </c>
      <c r="J29" s="45">
        <v>691.7</v>
      </c>
      <c r="K29" s="45">
        <v>691.7</v>
      </c>
      <c r="L29" s="45">
        <v>691.7</v>
      </c>
      <c r="M29" s="45">
        <v>691.7</v>
      </c>
      <c r="N29" s="45"/>
      <c r="O29" s="42"/>
      <c r="P29" s="44">
        <f>SUM(B29:M29)</f>
        <v>8300.4</v>
      </c>
    </row>
    <row r="30" spans="1:16">
      <c r="A30" s="41" t="s">
        <v>29</v>
      </c>
      <c r="B30" s="43">
        <f t="shared" ref="B30:M30" si="10">B15-B27+B29</f>
        <v>-1800.9725830883087</v>
      </c>
      <c r="C30" s="43">
        <f t="shared" si="10"/>
        <v>-2317.1232019544477</v>
      </c>
      <c r="D30" s="43">
        <f t="shared" si="10"/>
        <v>-630.45447053678777</v>
      </c>
      <c r="E30" s="43">
        <f t="shared" si="10"/>
        <v>-705.85333904320078</v>
      </c>
      <c r="F30" s="43">
        <f t="shared" si="10"/>
        <v>-816.6273588294182</v>
      </c>
      <c r="G30" s="43">
        <f t="shared" si="10"/>
        <v>-390.38428021678419</v>
      </c>
      <c r="H30" s="43">
        <f t="shared" si="10"/>
        <v>-6770.9867654089876</v>
      </c>
      <c r="I30" s="43">
        <f t="shared" si="10"/>
        <v>-4928.541674848153</v>
      </c>
      <c r="J30" s="43">
        <f t="shared" si="10"/>
        <v>-4879.3909445032132</v>
      </c>
      <c r="K30" s="43">
        <f t="shared" si="10"/>
        <v>-4655.9643993191175</v>
      </c>
      <c r="L30" s="43">
        <f t="shared" si="10"/>
        <v>-4750.3867088321231</v>
      </c>
      <c r="M30" s="43">
        <f t="shared" si="10"/>
        <v>-4042.4780426835869</v>
      </c>
      <c r="N30" s="43"/>
      <c r="O30" s="43"/>
      <c r="P30" s="43">
        <f>P15-P27+P29</f>
        <v>-36689.163769264131</v>
      </c>
    </row>
    <row r="31" spans="1:16">
      <c r="A31" s="30" t="s">
        <v>30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/>
      <c r="O31" s="45"/>
      <c r="P31" s="42">
        <f>SUM(B31:M31)</f>
        <v>0</v>
      </c>
    </row>
    <row r="32" spans="1:16">
      <c r="A32" s="23" t="s">
        <v>31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/>
      <c r="O32" s="46"/>
      <c r="P32" s="47">
        <f>SUM(B32:M32)</f>
        <v>0</v>
      </c>
    </row>
    <row r="33" spans="1:16">
      <c r="A33" s="27" t="s">
        <v>32</v>
      </c>
      <c r="B33" s="42">
        <f>B30</f>
        <v>-1800.9725830883087</v>
      </c>
      <c r="C33" s="42">
        <f t="shared" ref="C33:M33" si="11">C30-C31-C32</f>
        <v>-2317.1232019544477</v>
      </c>
      <c r="D33" s="42">
        <f t="shared" si="11"/>
        <v>-630.45447053678777</v>
      </c>
      <c r="E33" s="42">
        <f t="shared" si="11"/>
        <v>-705.85333904320078</v>
      </c>
      <c r="F33" s="42">
        <f t="shared" si="11"/>
        <v>-816.6273588294182</v>
      </c>
      <c r="G33" s="42">
        <f t="shared" si="11"/>
        <v>-390.38428021678419</v>
      </c>
      <c r="H33" s="42">
        <f t="shared" si="11"/>
        <v>-6770.9867654089876</v>
      </c>
      <c r="I33" s="42">
        <f t="shared" si="11"/>
        <v>-4928.541674848153</v>
      </c>
      <c r="J33" s="42">
        <f t="shared" si="11"/>
        <v>-4879.3909445032132</v>
      </c>
      <c r="K33" s="42">
        <f t="shared" si="11"/>
        <v>-4655.9643993191175</v>
      </c>
      <c r="L33" s="42">
        <f t="shared" si="11"/>
        <v>-4750.3867088321231</v>
      </c>
      <c r="M33" s="42">
        <f t="shared" si="11"/>
        <v>-4042.4780426835869</v>
      </c>
      <c r="N33" s="42"/>
      <c r="O33" s="42"/>
      <c r="P33" s="42">
        <f>P30-P31-P32</f>
        <v>-36689.163769264131</v>
      </c>
    </row>
  </sheetData>
  <mergeCells count="2">
    <mergeCell ref="A1:P1"/>
    <mergeCell ref="O2:P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showGridLines="0" topLeftCell="A12" workbookViewId="0">
      <selection sqref="A1:P1"/>
    </sheetView>
  </sheetViews>
  <sheetFormatPr defaultColWidth="11.42578125" defaultRowHeight="15"/>
  <cols>
    <col min="1" max="1" width="24.28515625" style="26" bestFit="1" customWidth="1"/>
    <col min="2" max="15" width="8.5703125" style="48" customWidth="1"/>
    <col min="16" max="16" width="7.7109375" style="48" bestFit="1" customWidth="1"/>
  </cols>
  <sheetData>
    <row r="1" spans="1:16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26" customFormat="1" ht="11.25">
      <c r="A2" s="23"/>
      <c r="B2" s="24" t="s">
        <v>48</v>
      </c>
      <c r="C2" s="24" t="s">
        <v>49</v>
      </c>
      <c r="D2" s="24" t="s">
        <v>50</v>
      </c>
      <c r="E2" s="24" t="s">
        <v>51</v>
      </c>
      <c r="F2" s="24" t="s">
        <v>52</v>
      </c>
      <c r="G2" s="24" t="s">
        <v>53</v>
      </c>
      <c r="H2" s="24" t="s">
        <v>54</v>
      </c>
      <c r="I2" s="24" t="s">
        <v>55</v>
      </c>
      <c r="J2" s="24" t="s">
        <v>56</v>
      </c>
      <c r="K2" s="24" t="s">
        <v>57</v>
      </c>
      <c r="L2" s="24" t="s">
        <v>58</v>
      </c>
      <c r="M2" s="24" t="s">
        <v>59</v>
      </c>
      <c r="N2" s="24"/>
      <c r="O2" s="61" t="s">
        <v>60</v>
      </c>
      <c r="P2" s="61"/>
    </row>
    <row r="3" spans="1:16">
      <c r="A3" s="27" t="s">
        <v>3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>
      <c r="A4" s="38" t="s">
        <v>4</v>
      </c>
      <c r="B4" s="29">
        <f>[1]Revenues!N5</f>
        <v>186.54726847629962</v>
      </c>
      <c r="C4" s="29">
        <f>[1]Revenues!O5</f>
        <v>274.07030395291304</v>
      </c>
      <c r="D4" s="29">
        <f>[1]Revenues!P5</f>
        <v>402.65682860097883</v>
      </c>
      <c r="E4" s="29">
        <f>[1]Revenues!Q5</f>
        <v>591.57274349158763</v>
      </c>
      <c r="F4" s="29">
        <f>[1]Revenues!R5</f>
        <v>869.12299999502034</v>
      </c>
      <c r="G4" s="29">
        <f>[1]Revenues!S5</f>
        <v>1276.8924826758612</v>
      </c>
      <c r="H4" s="29">
        <f>[1]Revenues!T5</f>
        <v>872.65887688834675</v>
      </c>
      <c r="I4" s="29">
        <f>[1]Revenues!U5</f>
        <v>1007.7686456598864</v>
      </c>
      <c r="J4" s="29">
        <f>[1]Revenues!V5</f>
        <v>1220.306298745362</v>
      </c>
      <c r="K4" s="29">
        <f>[1]Revenues!W5</f>
        <v>1479.5364801251694</v>
      </c>
      <c r="L4" s="29">
        <f>[1]Revenues!X5</f>
        <v>1796.5639090062027</v>
      </c>
      <c r="M4" s="29">
        <f>[1]Revenues!Y5</f>
        <v>2185.5027197772783</v>
      </c>
      <c r="N4" s="29"/>
      <c r="O4" s="29">
        <f>SUM(B4:M4)</f>
        <v>12163.199557394906</v>
      </c>
      <c r="P4" s="29"/>
    </row>
    <row r="5" spans="1:16">
      <c r="A5" s="38" t="s">
        <v>5</v>
      </c>
      <c r="B5" s="29">
        <f>[1]Revenues!N9</f>
        <v>3200</v>
      </c>
      <c r="C5" s="29">
        <f>[1]Revenues!O9</f>
        <v>4000</v>
      </c>
      <c r="D5" s="29">
        <f>[1]Revenues!P9</f>
        <v>4000</v>
      </c>
      <c r="E5" s="29">
        <f>[1]Revenues!Q9</f>
        <v>4000</v>
      </c>
      <c r="F5" s="29">
        <f>[1]Revenues!R9</f>
        <v>4800</v>
      </c>
      <c r="G5" s="29">
        <f>[1]Revenues!S9</f>
        <v>4800</v>
      </c>
      <c r="H5" s="29">
        <f>[1]Revenues!T9</f>
        <v>5600</v>
      </c>
      <c r="I5" s="29">
        <f>[1]Revenues!U9</f>
        <v>5600</v>
      </c>
      <c r="J5" s="29">
        <f>[1]Revenues!V9</f>
        <v>6400</v>
      </c>
      <c r="K5" s="29">
        <f>[1]Revenues!W9</f>
        <v>6400</v>
      </c>
      <c r="L5" s="29">
        <f>[1]Revenues!X9</f>
        <v>7200</v>
      </c>
      <c r="M5" s="29">
        <f>[1]Revenues!Y9</f>
        <v>7200</v>
      </c>
      <c r="N5" s="29"/>
      <c r="O5" s="29">
        <f>SUM(B5:M5)</f>
        <v>63200</v>
      </c>
      <c r="P5" s="29"/>
    </row>
    <row r="6" spans="1:16">
      <c r="A6" s="50" t="s">
        <v>6</v>
      </c>
      <c r="B6" s="32">
        <f>[1]Revenues!N11</f>
        <v>458.92999261383295</v>
      </c>
      <c r="C6" s="32">
        <f>[1]Revenues!O11</f>
        <v>552.42342974614417</v>
      </c>
      <c r="D6" s="32">
        <f>[1]Revenues!P11</f>
        <v>664.96339451337644</v>
      </c>
      <c r="E6" s="32">
        <f>[1]Revenues!Q11</f>
        <v>800.43005461579753</v>
      </c>
      <c r="F6" s="32">
        <f>[1]Revenues!R11</f>
        <v>963.49404736949066</v>
      </c>
      <c r="G6" s="32">
        <f>[1]Revenues!S11</f>
        <v>1159.777514553763</v>
      </c>
      <c r="H6" s="32">
        <f>[1]Revenues!T11</f>
        <v>1396.0479433545243</v>
      </c>
      <c r="I6" s="32">
        <f>[1]Revenues!U11</f>
        <v>1680.4514966771683</v>
      </c>
      <c r="J6" s="32">
        <f>[1]Revenues!V11</f>
        <v>2022.7938776221558</v>
      </c>
      <c r="K6" s="32">
        <f>[1]Revenues!W11</f>
        <v>2434.8784118056187</v>
      </c>
      <c r="L6" s="32">
        <f>[1]Revenues!X11</f>
        <v>2930.9130039716679</v>
      </c>
      <c r="M6" s="32">
        <f>[1]Revenues!Y11</f>
        <v>3528.0000000000009</v>
      </c>
      <c r="N6" s="32"/>
      <c r="O6" s="32">
        <f>SUM(B6:M6)</f>
        <v>18593.103166843539</v>
      </c>
      <c r="P6" s="29"/>
    </row>
    <row r="7" spans="1:16">
      <c r="A7" s="33" t="s">
        <v>7</v>
      </c>
      <c r="B7" s="32">
        <f t="shared" ref="B7:M7" si="0">-0.23*SUM(B4:B6)</f>
        <v>-884.45977005073041</v>
      </c>
      <c r="C7" s="32">
        <f t="shared" si="0"/>
        <v>-1110.0935587507831</v>
      </c>
      <c r="D7" s="34">
        <f t="shared" si="0"/>
        <v>-1165.5526513163018</v>
      </c>
      <c r="E7" s="34">
        <f t="shared" si="0"/>
        <v>-1240.1606435646986</v>
      </c>
      <c r="F7" s="34">
        <f t="shared" si="0"/>
        <v>-1525.5019208938375</v>
      </c>
      <c r="G7" s="34">
        <f t="shared" si="0"/>
        <v>-1664.4340993628136</v>
      </c>
      <c r="H7" s="34">
        <f t="shared" si="0"/>
        <v>-1809.8025686558603</v>
      </c>
      <c r="I7" s="34">
        <f t="shared" si="0"/>
        <v>-1906.2906327375229</v>
      </c>
      <c r="J7" s="34">
        <f t="shared" si="0"/>
        <v>-2217.9130405645292</v>
      </c>
      <c r="K7" s="34">
        <f t="shared" si="0"/>
        <v>-2372.3154251440815</v>
      </c>
      <c r="L7" s="34">
        <f t="shared" si="0"/>
        <v>-2743.3196899849104</v>
      </c>
      <c r="M7" s="34">
        <f t="shared" si="0"/>
        <v>-2970.1056255487742</v>
      </c>
      <c r="N7" s="34"/>
      <c r="O7" s="34">
        <f>SUM(B7:M7)</f>
        <v>-21609.949626574842</v>
      </c>
      <c r="P7" s="34"/>
    </row>
    <row r="8" spans="1:16">
      <c r="A8" s="51" t="s">
        <v>8</v>
      </c>
      <c r="B8" s="36">
        <f>SUM(B4:B7)</f>
        <v>2961.0174910394016</v>
      </c>
      <c r="C8" s="36">
        <f t="shared" ref="C8:M8" si="1">SUM(C4:C7)</f>
        <v>3716.4001749482741</v>
      </c>
      <c r="D8" s="36">
        <f t="shared" si="1"/>
        <v>3902.0675717980535</v>
      </c>
      <c r="E8" s="36">
        <f t="shared" si="1"/>
        <v>4151.8421545426863</v>
      </c>
      <c r="F8" s="36">
        <f t="shared" si="1"/>
        <v>5107.1151264706732</v>
      </c>
      <c r="G8" s="36">
        <f t="shared" si="1"/>
        <v>5572.2358978668108</v>
      </c>
      <c r="H8" s="36">
        <f t="shared" si="1"/>
        <v>6058.9042515870105</v>
      </c>
      <c r="I8" s="36">
        <f t="shared" si="1"/>
        <v>6381.9295095995321</v>
      </c>
      <c r="J8" s="36">
        <f t="shared" si="1"/>
        <v>7425.1871358029885</v>
      </c>
      <c r="K8" s="36">
        <f t="shared" si="1"/>
        <v>7942.0994667867071</v>
      </c>
      <c r="L8" s="36">
        <f t="shared" si="1"/>
        <v>9184.1572229929607</v>
      </c>
      <c r="M8" s="36">
        <f t="shared" si="1"/>
        <v>9943.397094228505</v>
      </c>
      <c r="N8" s="36"/>
      <c r="O8" s="36"/>
      <c r="P8" s="36">
        <f>SUM(O4:O7)</f>
        <v>72346.35309766361</v>
      </c>
    </row>
    <row r="9" spans="1:16">
      <c r="A9" s="51" t="s">
        <v>9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s="39" customFormat="1">
      <c r="A10" s="38" t="s">
        <v>61</v>
      </c>
      <c r="B10" s="29">
        <f>780/12</f>
        <v>65</v>
      </c>
      <c r="C10" s="29">
        <f t="shared" ref="C10:M10" si="2">780/12</f>
        <v>65</v>
      </c>
      <c r="D10" s="29">
        <f t="shared" si="2"/>
        <v>65</v>
      </c>
      <c r="E10" s="29">
        <f t="shared" si="2"/>
        <v>65</v>
      </c>
      <c r="F10" s="29">
        <f t="shared" si="2"/>
        <v>65</v>
      </c>
      <c r="G10" s="29">
        <f t="shared" si="2"/>
        <v>65</v>
      </c>
      <c r="H10" s="29">
        <f t="shared" si="2"/>
        <v>65</v>
      </c>
      <c r="I10" s="29">
        <f t="shared" si="2"/>
        <v>65</v>
      </c>
      <c r="J10" s="29">
        <f t="shared" si="2"/>
        <v>65</v>
      </c>
      <c r="K10" s="29">
        <f t="shared" si="2"/>
        <v>65</v>
      </c>
      <c r="L10" s="29">
        <f t="shared" si="2"/>
        <v>65</v>
      </c>
      <c r="M10" s="29">
        <f t="shared" si="2"/>
        <v>65</v>
      </c>
      <c r="N10" s="29"/>
      <c r="O10" s="29">
        <f>SUM(B10:M10)</f>
        <v>780</v>
      </c>
      <c r="P10" s="29"/>
    </row>
    <row r="11" spans="1:16" s="39" customFormat="1">
      <c r="A11" s="38" t="s">
        <v>11</v>
      </c>
      <c r="B11" s="29">
        <v>109.99</v>
      </c>
      <c r="C11" s="29">
        <v>109.99</v>
      </c>
      <c r="D11" s="29">
        <v>109.99</v>
      </c>
      <c r="E11" s="29">
        <v>109.99</v>
      </c>
      <c r="F11" s="29">
        <v>109.99</v>
      </c>
      <c r="G11" s="29">
        <v>109.99</v>
      </c>
      <c r="H11" s="29">
        <v>109.99</v>
      </c>
      <c r="I11" s="29">
        <v>109.99</v>
      </c>
      <c r="J11" s="29">
        <v>109.99</v>
      </c>
      <c r="K11" s="29">
        <v>109.99</v>
      </c>
      <c r="L11" s="29">
        <v>109.99</v>
      </c>
      <c r="M11" s="29">
        <v>109.99</v>
      </c>
      <c r="N11" s="29"/>
      <c r="O11" s="29">
        <f t="shared" ref="O11:O13" si="3">SUM(B11:M11)</f>
        <v>1319.8799999999999</v>
      </c>
      <c r="P11" s="29"/>
    </row>
    <row r="12" spans="1:16">
      <c r="A12" s="38" t="s">
        <v>12</v>
      </c>
      <c r="B12" s="29">
        <v>14.99</v>
      </c>
      <c r="C12" s="29">
        <v>14.99</v>
      </c>
      <c r="D12" s="29">
        <v>14.99</v>
      </c>
      <c r="E12" s="29">
        <v>14.99</v>
      </c>
      <c r="F12" s="29">
        <v>14.99</v>
      </c>
      <c r="G12" s="29">
        <v>14.99</v>
      </c>
      <c r="H12" s="29">
        <v>14.99</v>
      </c>
      <c r="I12" s="29">
        <v>14.99</v>
      </c>
      <c r="J12" s="29">
        <v>14.99</v>
      </c>
      <c r="K12" s="29">
        <v>14.99</v>
      </c>
      <c r="L12" s="29">
        <v>14.99</v>
      </c>
      <c r="M12" s="29">
        <v>14.99</v>
      </c>
      <c r="N12" s="29"/>
      <c r="O12" s="29">
        <f t="shared" si="3"/>
        <v>179.88000000000002</v>
      </c>
      <c r="P12" s="29"/>
    </row>
    <row r="13" spans="1:16">
      <c r="A13" s="38" t="s">
        <v>13</v>
      </c>
      <c r="B13" s="29">
        <f>[1]Depreciation!Q43</f>
        <v>1173.7371111111106</v>
      </c>
      <c r="C13" s="29">
        <f>[1]Depreciation!R43</f>
        <v>1200.7477777777772</v>
      </c>
      <c r="D13" s="29">
        <f>[1]Depreciation!S43</f>
        <v>1200.7477777777772</v>
      </c>
      <c r="E13" s="29">
        <f>[1]Depreciation!T43</f>
        <v>1200.7477777777772</v>
      </c>
      <c r="F13" s="29">
        <f>[1]Depreciation!U43</f>
        <v>1227.7584444444437</v>
      </c>
      <c r="G13" s="29">
        <f>[1]Depreciation!V43</f>
        <v>1227.7584444444437</v>
      </c>
      <c r="H13" s="29">
        <f>[1]Depreciation!W43</f>
        <v>1254.7691111111103</v>
      </c>
      <c r="I13" s="29">
        <f>[1]Depreciation!X43</f>
        <v>1254.7691111111103</v>
      </c>
      <c r="J13" s="29">
        <f>[1]Depreciation!Y43</f>
        <v>1281.7797777777769</v>
      </c>
      <c r="K13" s="29">
        <f>[1]Depreciation!Z43</f>
        <v>1281.7797777777769</v>
      </c>
      <c r="L13" s="29">
        <f>[1]Depreciation!AA43</f>
        <v>1308.7904444444434</v>
      </c>
      <c r="M13" s="29">
        <f>[1]Depreciation!AB43</f>
        <v>1308.7904444444434</v>
      </c>
      <c r="N13" s="29"/>
      <c r="O13" s="29">
        <f t="shared" si="3"/>
        <v>14922.175999999992</v>
      </c>
      <c r="P13" s="29"/>
    </row>
    <row r="14" spans="1:16">
      <c r="A14" s="51" t="s">
        <v>14</v>
      </c>
      <c r="B14" s="28">
        <f t="shared" ref="B14:M14" si="4">SUM(B10:B13)</f>
        <v>1363.7171111111106</v>
      </c>
      <c r="C14" s="28">
        <f t="shared" si="4"/>
        <v>1390.7277777777772</v>
      </c>
      <c r="D14" s="28">
        <f t="shared" si="4"/>
        <v>1390.7277777777772</v>
      </c>
      <c r="E14" s="28">
        <f t="shared" si="4"/>
        <v>1390.7277777777772</v>
      </c>
      <c r="F14" s="28">
        <f t="shared" si="4"/>
        <v>1417.7384444444438</v>
      </c>
      <c r="G14" s="28">
        <f t="shared" si="4"/>
        <v>1417.7384444444438</v>
      </c>
      <c r="H14" s="28">
        <f t="shared" si="4"/>
        <v>1444.7491111111103</v>
      </c>
      <c r="I14" s="28">
        <f t="shared" si="4"/>
        <v>1444.7491111111103</v>
      </c>
      <c r="J14" s="28">
        <f t="shared" si="4"/>
        <v>1471.7597777777769</v>
      </c>
      <c r="K14" s="28">
        <f t="shared" si="4"/>
        <v>1471.7597777777769</v>
      </c>
      <c r="L14" s="28">
        <f t="shared" si="4"/>
        <v>1498.7704444444435</v>
      </c>
      <c r="M14" s="28">
        <f t="shared" si="4"/>
        <v>1498.7704444444435</v>
      </c>
      <c r="N14" s="28"/>
      <c r="O14" s="28"/>
      <c r="P14" s="35">
        <f>SUM(O10:O13)</f>
        <v>17201.935999999994</v>
      </c>
    </row>
    <row r="15" spans="1:16">
      <c r="A15" s="52" t="s">
        <v>15</v>
      </c>
      <c r="B15" s="36">
        <f t="shared" ref="B15:M15" si="5">B8-B14</f>
        <v>1597.300379928291</v>
      </c>
      <c r="C15" s="36">
        <f t="shared" si="5"/>
        <v>2325.6723971704969</v>
      </c>
      <c r="D15" s="36">
        <f t="shared" si="5"/>
        <v>2511.3397940202763</v>
      </c>
      <c r="E15" s="36">
        <f t="shared" si="5"/>
        <v>2761.1143767649091</v>
      </c>
      <c r="F15" s="36">
        <f t="shared" si="5"/>
        <v>3689.3766820262294</v>
      </c>
      <c r="G15" s="36">
        <f t="shared" si="5"/>
        <v>4154.4974534223675</v>
      </c>
      <c r="H15" s="36">
        <f t="shared" si="5"/>
        <v>4614.1551404759002</v>
      </c>
      <c r="I15" s="36">
        <f t="shared" si="5"/>
        <v>4937.1803984884218</v>
      </c>
      <c r="J15" s="36">
        <f t="shared" si="5"/>
        <v>5953.427358025212</v>
      </c>
      <c r="K15" s="36">
        <f t="shared" si="5"/>
        <v>6470.3396890089298</v>
      </c>
      <c r="L15" s="36">
        <f t="shared" si="5"/>
        <v>7685.3867785485172</v>
      </c>
      <c r="M15" s="36">
        <f t="shared" si="5"/>
        <v>8444.6266497840625</v>
      </c>
      <c r="N15" s="36"/>
      <c r="O15" s="36"/>
      <c r="P15" s="36">
        <f>P8-P14</f>
        <v>55144.417097663616</v>
      </c>
    </row>
    <row r="16" spans="1:16">
      <c r="A16" s="27" t="s">
        <v>16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>
      <c r="A17" s="30" t="s">
        <v>62</v>
      </c>
      <c r="B17" s="29">
        <v>200</v>
      </c>
      <c r="C17" s="29">
        <v>200</v>
      </c>
      <c r="D17" s="29">
        <v>200</v>
      </c>
      <c r="E17" s="29">
        <v>200</v>
      </c>
      <c r="F17" s="29">
        <v>200</v>
      </c>
      <c r="G17" s="29">
        <v>200</v>
      </c>
      <c r="H17" s="29">
        <v>200</v>
      </c>
      <c r="I17" s="29">
        <v>200</v>
      </c>
      <c r="J17" s="29">
        <v>200</v>
      </c>
      <c r="K17" s="29">
        <v>200</v>
      </c>
      <c r="L17" s="29">
        <v>200</v>
      </c>
      <c r="M17" s="29">
        <v>200</v>
      </c>
      <c r="N17" s="29"/>
      <c r="O17" s="29">
        <f t="shared" ref="O17:O26" si="6">SUM(B17:M17)</f>
        <v>2400</v>
      </c>
      <c r="P17" s="29"/>
    </row>
    <row r="18" spans="1:16">
      <c r="A18" s="30" t="s">
        <v>18</v>
      </c>
      <c r="B18" s="29">
        <f t="shared" ref="B18:F18" si="7">600*5</f>
        <v>3000</v>
      </c>
      <c r="C18" s="29">
        <f t="shared" si="7"/>
        <v>3000</v>
      </c>
      <c r="D18" s="29">
        <f t="shared" si="7"/>
        <v>3000</v>
      </c>
      <c r="E18" s="29">
        <f t="shared" si="7"/>
        <v>3000</v>
      </c>
      <c r="F18" s="29">
        <f t="shared" si="7"/>
        <v>3000</v>
      </c>
      <c r="G18" s="29">
        <f>700*5</f>
        <v>3500</v>
      </c>
      <c r="H18" s="29">
        <f t="shared" ref="H18:M18" si="8">700*5</f>
        <v>3500</v>
      </c>
      <c r="I18" s="29">
        <f t="shared" si="8"/>
        <v>3500</v>
      </c>
      <c r="J18" s="29">
        <f t="shared" si="8"/>
        <v>3500</v>
      </c>
      <c r="K18" s="29">
        <f t="shared" si="8"/>
        <v>3500</v>
      </c>
      <c r="L18" s="29">
        <f t="shared" si="8"/>
        <v>3500</v>
      </c>
      <c r="M18" s="29">
        <f t="shared" si="8"/>
        <v>3500</v>
      </c>
      <c r="N18" s="29"/>
      <c r="O18" s="29">
        <f t="shared" si="6"/>
        <v>39500</v>
      </c>
      <c r="P18" s="29"/>
    </row>
    <row r="19" spans="1:16">
      <c r="A19" s="30" t="s">
        <v>19</v>
      </c>
      <c r="B19" s="29">
        <f>B18*0.2375</f>
        <v>712.5</v>
      </c>
      <c r="C19" s="29">
        <f t="shared" ref="C19:M19" si="9">C18*0.2375</f>
        <v>712.5</v>
      </c>
      <c r="D19" s="29">
        <f t="shared" si="9"/>
        <v>712.5</v>
      </c>
      <c r="E19" s="29">
        <f t="shared" si="9"/>
        <v>712.5</v>
      </c>
      <c r="F19" s="29">
        <f t="shared" si="9"/>
        <v>712.5</v>
      </c>
      <c r="G19" s="29">
        <f t="shared" si="9"/>
        <v>831.25</v>
      </c>
      <c r="H19" s="29">
        <f t="shared" si="9"/>
        <v>831.25</v>
      </c>
      <c r="I19" s="29">
        <f t="shared" si="9"/>
        <v>831.25</v>
      </c>
      <c r="J19" s="29">
        <f t="shared" si="9"/>
        <v>831.25</v>
      </c>
      <c r="K19" s="29">
        <f t="shared" si="9"/>
        <v>831.25</v>
      </c>
      <c r="L19" s="29">
        <f t="shared" si="9"/>
        <v>831.25</v>
      </c>
      <c r="M19" s="29">
        <f t="shared" si="9"/>
        <v>831.25</v>
      </c>
      <c r="N19" s="29"/>
      <c r="O19" s="29">
        <f t="shared" si="6"/>
        <v>9381.25</v>
      </c>
      <c r="P19" s="29"/>
    </row>
    <row r="20" spans="1:16">
      <c r="A20" s="30" t="s">
        <v>20</v>
      </c>
      <c r="B20" s="29">
        <f>[1]CPC!N21</f>
        <v>1029.3444111330502</v>
      </c>
      <c r="C20" s="29">
        <f>[1]CPC!O21</f>
        <v>1239.0429458521405</v>
      </c>
      <c r="D20" s="29">
        <f>[1]CPC!P21</f>
        <v>1491.4613661486246</v>
      </c>
      <c r="E20" s="29">
        <f>[1]CPC!Q21</f>
        <v>1795.3025875015758</v>
      </c>
      <c r="F20" s="29">
        <f>[1]CPC!R21</f>
        <v>1728.833989988135</v>
      </c>
      <c r="G20" s="29">
        <f>[1]CPC!S21</f>
        <v>1560.7746566717367</v>
      </c>
      <c r="H20" s="29">
        <f>[1]CPC!T21</f>
        <v>1878.7364146517391</v>
      </c>
      <c r="I20" s="29">
        <f>[1]CPC!U21</f>
        <v>1884.5612447695526</v>
      </c>
      <c r="J20" s="29">
        <f>[1]CPC!V21</f>
        <v>907.39398440517527</v>
      </c>
      <c r="K20" s="29">
        <f>[1]CPC!W21</f>
        <v>1092.2487199870525</v>
      </c>
      <c r="L20" s="29">
        <f>[1]CPC!X21</f>
        <v>1314.7621505287</v>
      </c>
      <c r="M20" s="29">
        <f>[1]CPC!Y21</f>
        <v>1582.606123340975</v>
      </c>
      <c r="N20" s="29"/>
      <c r="O20" s="29">
        <f t="shared" si="6"/>
        <v>17505.068594978457</v>
      </c>
      <c r="P20" s="29"/>
    </row>
    <row r="21" spans="1:16">
      <c r="A21" s="30" t="s">
        <v>21</v>
      </c>
      <c r="B21" s="29">
        <v>500</v>
      </c>
      <c r="C21" s="29">
        <f>500*1.25</f>
        <v>625</v>
      </c>
      <c r="D21" s="29">
        <v>500</v>
      </c>
      <c r="E21" s="29">
        <v>500</v>
      </c>
      <c r="F21" s="29">
        <v>500</v>
      </c>
      <c r="G21" s="29">
        <v>500</v>
      </c>
      <c r="H21" s="29">
        <f>500*1.25</f>
        <v>625</v>
      </c>
      <c r="I21" s="29">
        <v>500</v>
      </c>
      <c r="J21" s="29">
        <v>500</v>
      </c>
      <c r="K21" s="29">
        <v>500</v>
      </c>
      <c r="L21" s="29">
        <v>500</v>
      </c>
      <c r="M21" s="29">
        <v>500</v>
      </c>
      <c r="N21" s="29"/>
      <c r="O21" s="29">
        <f t="shared" si="6"/>
        <v>6250</v>
      </c>
      <c r="P21" s="29"/>
    </row>
    <row r="22" spans="1:16">
      <c r="A22" s="30" t="s">
        <v>22</v>
      </c>
      <c r="B22" s="29">
        <v>0</v>
      </c>
      <c r="C22" s="29">
        <v>500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500</v>
      </c>
      <c r="K22" s="29">
        <v>0</v>
      </c>
      <c r="L22" s="29">
        <v>0</v>
      </c>
      <c r="M22" s="29">
        <v>0</v>
      </c>
      <c r="N22" s="29"/>
      <c r="O22" s="29">
        <f t="shared" si="6"/>
        <v>1000</v>
      </c>
      <c r="P22" s="29"/>
    </row>
    <row r="23" spans="1:16">
      <c r="A23" s="30" t="s">
        <v>23</v>
      </c>
      <c r="B23" s="29">
        <f>[1]CPC!N32</f>
        <v>280</v>
      </c>
      <c r="C23" s="29">
        <f>[1]CPC!O32</f>
        <v>280</v>
      </c>
      <c r="D23" s="29">
        <f>[1]CPC!P32</f>
        <v>280</v>
      </c>
      <c r="E23" s="29">
        <f>[1]CPC!Q32</f>
        <v>280</v>
      </c>
      <c r="F23" s="29">
        <f>[1]CPC!R32</f>
        <v>280</v>
      </c>
      <c r="G23" s="29">
        <f>[1]CPC!S32</f>
        <v>280</v>
      </c>
      <c r="H23" s="29">
        <f>[1]CPC!T32</f>
        <v>280</v>
      </c>
      <c r="I23" s="29">
        <f>[1]CPC!U32</f>
        <v>280</v>
      </c>
      <c r="J23" s="29">
        <f>[1]CPC!V32</f>
        <v>280</v>
      </c>
      <c r="K23" s="29">
        <f>[1]CPC!W32</f>
        <v>280</v>
      </c>
      <c r="L23" s="29">
        <f>[1]CPC!X32</f>
        <v>280</v>
      </c>
      <c r="M23" s="29">
        <f>[1]CPC!Y32</f>
        <v>280</v>
      </c>
      <c r="N23" s="29"/>
      <c r="O23" s="29">
        <f t="shared" si="6"/>
        <v>3360</v>
      </c>
      <c r="P23" s="29"/>
    </row>
    <row r="24" spans="1:16">
      <c r="A24" s="30" t="s">
        <v>24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1000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/>
      <c r="O24" s="29">
        <f t="shared" si="6"/>
        <v>1000</v>
      </c>
      <c r="P24" s="29"/>
    </row>
    <row r="25" spans="1:16">
      <c r="A25" s="30" t="s">
        <v>25</v>
      </c>
      <c r="B25" s="29">
        <v>0</v>
      </c>
      <c r="C25" s="29">
        <v>524</v>
      </c>
      <c r="D25" s="29">
        <v>0</v>
      </c>
      <c r="E25" s="29">
        <v>0</v>
      </c>
      <c r="F25" s="29">
        <v>0</v>
      </c>
      <c r="G25" s="29">
        <v>0</v>
      </c>
      <c r="H25" s="29">
        <v>524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/>
      <c r="O25" s="29">
        <f t="shared" si="6"/>
        <v>1048</v>
      </c>
      <c r="P25" s="29"/>
    </row>
    <row r="26" spans="1:16">
      <c r="A26" s="38" t="s">
        <v>13</v>
      </c>
      <c r="B26" s="29">
        <f>'[1]CF Year 1'!$B$14/60</f>
        <v>23.983333333333334</v>
      </c>
      <c r="C26" s="29">
        <f>'[1]CF Year 1'!$B$14/60</f>
        <v>23.983333333333334</v>
      </c>
      <c r="D26" s="29">
        <f>'[1]CF Year 1'!$B$14/60</f>
        <v>23.983333333333334</v>
      </c>
      <c r="E26" s="29">
        <f>'[1]CF Year 1'!$B$14/60</f>
        <v>23.983333333333334</v>
      </c>
      <c r="F26" s="29">
        <f>'[1]CF Year 1'!$B$14/60</f>
        <v>23.983333333333334</v>
      </c>
      <c r="G26" s="29">
        <f>'[1]CF Year 1'!$B$14/60</f>
        <v>23.983333333333334</v>
      </c>
      <c r="H26" s="29">
        <f>'[1]CF Year 1'!$B$14/60</f>
        <v>23.983333333333334</v>
      </c>
      <c r="I26" s="29">
        <f>'[1]CF Year 1'!$B$14/60</f>
        <v>23.983333333333334</v>
      </c>
      <c r="J26" s="29">
        <f>'[1]CF Year 1'!$B$14/60</f>
        <v>23.983333333333334</v>
      </c>
      <c r="K26" s="29">
        <f>'[1]CF Year 1'!$B$14/60</f>
        <v>23.983333333333334</v>
      </c>
      <c r="L26" s="29">
        <f>'[1]CF Year 1'!$B$14/60</f>
        <v>23.983333333333334</v>
      </c>
      <c r="M26" s="29">
        <f>'[1]CF Year 1'!$B$14/60</f>
        <v>23.983333333333334</v>
      </c>
      <c r="N26" s="29"/>
      <c r="O26" s="29">
        <f t="shared" si="6"/>
        <v>287.80000000000007</v>
      </c>
      <c r="P26" s="29"/>
    </row>
    <row r="27" spans="1:16">
      <c r="A27" s="41" t="s">
        <v>26</v>
      </c>
      <c r="B27" s="43">
        <f t="shared" ref="B27:M27" si="10">SUM(B17:B26)</f>
        <v>5745.8277444663836</v>
      </c>
      <c r="C27" s="43">
        <f t="shared" si="10"/>
        <v>7104.5262791854739</v>
      </c>
      <c r="D27" s="43">
        <f t="shared" si="10"/>
        <v>6207.9446994819582</v>
      </c>
      <c r="E27" s="43">
        <f t="shared" si="10"/>
        <v>6511.7859208349091</v>
      </c>
      <c r="F27" s="43">
        <f t="shared" si="10"/>
        <v>6445.3173233214684</v>
      </c>
      <c r="G27" s="43">
        <f t="shared" si="10"/>
        <v>6896.0079900050705</v>
      </c>
      <c r="H27" s="43">
        <f t="shared" si="10"/>
        <v>8862.9697479850729</v>
      </c>
      <c r="I27" s="43">
        <f t="shared" si="10"/>
        <v>7219.7945781028866</v>
      </c>
      <c r="J27" s="43">
        <f t="shared" si="10"/>
        <v>6742.6273177385092</v>
      </c>
      <c r="K27" s="43">
        <f t="shared" si="10"/>
        <v>6427.4820533203856</v>
      </c>
      <c r="L27" s="43">
        <f t="shared" si="10"/>
        <v>6649.9954838620333</v>
      </c>
      <c r="M27" s="43">
        <f t="shared" si="10"/>
        <v>6917.8394566743082</v>
      </c>
      <c r="N27" s="43"/>
      <c r="O27" s="43"/>
      <c r="P27" s="43">
        <f>SUM(O17:O26)</f>
        <v>81732.118594978456</v>
      </c>
    </row>
    <row r="28" spans="1:16" hidden="1">
      <c r="A28" s="41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hidden="1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>
      <c r="A30" s="41" t="s">
        <v>29</v>
      </c>
      <c r="B30" s="43">
        <f>B15-B27</f>
        <v>-4148.527364538093</v>
      </c>
      <c r="C30" s="43">
        <f>C15-C27</f>
        <v>-4778.853882014977</v>
      </c>
      <c r="D30" s="43">
        <f t="shared" ref="D30:M30" si="11">D15-D27</f>
        <v>-3696.6049054616819</v>
      </c>
      <c r="E30" s="43">
        <f t="shared" si="11"/>
        <v>-3750.67154407</v>
      </c>
      <c r="F30" s="43">
        <f t="shared" si="11"/>
        <v>-2755.9406412952389</v>
      </c>
      <c r="G30" s="43">
        <f t="shared" si="11"/>
        <v>-2741.510536582703</v>
      </c>
      <c r="H30" s="43">
        <f t="shared" si="11"/>
        <v>-4248.8146075091727</v>
      </c>
      <c r="I30" s="43">
        <f t="shared" si="11"/>
        <v>-2282.6141796144648</v>
      </c>
      <c r="J30" s="43">
        <f t="shared" si="11"/>
        <v>-789.19995971329718</v>
      </c>
      <c r="K30" s="43">
        <f t="shared" si="11"/>
        <v>42.857635688544178</v>
      </c>
      <c r="L30" s="43">
        <f t="shared" si="11"/>
        <v>1035.3912946864839</v>
      </c>
      <c r="M30" s="43">
        <f t="shared" si="11"/>
        <v>1526.7871931097543</v>
      </c>
      <c r="N30" s="43"/>
      <c r="O30" s="43"/>
      <c r="P30" s="43">
        <f>P15-P27</f>
        <v>-26587.70149731484</v>
      </c>
    </row>
    <row r="31" spans="1:16">
      <c r="A31" s="30" t="s">
        <v>30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/>
      <c r="O31" s="45"/>
      <c r="P31" s="45"/>
    </row>
    <row r="32" spans="1:16">
      <c r="A32" s="23" t="s">
        <v>31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/>
      <c r="O32" s="46"/>
      <c r="P32" s="46"/>
    </row>
    <row r="33" spans="1:16">
      <c r="A33" s="27" t="s">
        <v>32</v>
      </c>
      <c r="B33" s="42">
        <f t="shared" ref="B33:M33" si="12">B30-B31-B32</f>
        <v>-4148.527364538093</v>
      </c>
      <c r="C33" s="42">
        <f t="shared" si="12"/>
        <v>-4778.853882014977</v>
      </c>
      <c r="D33" s="42">
        <f t="shared" si="12"/>
        <v>-3696.6049054616819</v>
      </c>
      <c r="E33" s="42">
        <f t="shared" si="12"/>
        <v>-3750.67154407</v>
      </c>
      <c r="F33" s="42">
        <f t="shared" si="12"/>
        <v>-2755.9406412952389</v>
      </c>
      <c r="G33" s="42">
        <f t="shared" si="12"/>
        <v>-2741.510536582703</v>
      </c>
      <c r="H33" s="42">
        <f t="shared" si="12"/>
        <v>-4248.8146075091727</v>
      </c>
      <c r="I33" s="42">
        <f t="shared" si="12"/>
        <v>-2282.6141796144648</v>
      </c>
      <c r="J33" s="42">
        <f t="shared" si="12"/>
        <v>-789.19995971329718</v>
      </c>
      <c r="K33" s="42">
        <f t="shared" si="12"/>
        <v>42.857635688544178</v>
      </c>
      <c r="L33" s="42">
        <f t="shared" si="12"/>
        <v>1035.3912946864839</v>
      </c>
      <c r="M33" s="42">
        <f t="shared" si="12"/>
        <v>1526.7871931097543</v>
      </c>
      <c r="N33" s="42"/>
      <c r="O33" s="42"/>
      <c r="P33" s="42">
        <f>SUM(B33:M33)</f>
        <v>-26587.701497314843</v>
      </c>
    </row>
  </sheetData>
  <mergeCells count="2">
    <mergeCell ref="A1:P1"/>
    <mergeCell ref="O2:P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GridLines="0" topLeftCell="A9" workbookViewId="0">
      <selection sqref="A1:P1"/>
    </sheetView>
  </sheetViews>
  <sheetFormatPr defaultColWidth="11.42578125" defaultRowHeight="15"/>
  <cols>
    <col min="1" max="1" width="24.28515625" style="54" bestFit="1" customWidth="1"/>
    <col min="2" max="16" width="8.5703125" style="57" customWidth="1"/>
    <col min="17" max="16384" width="11.42578125" style="39"/>
  </cols>
  <sheetData>
    <row r="1" spans="1:16">
      <c r="A1" s="62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54" customFormat="1" ht="11.25">
      <c r="A2" s="33"/>
      <c r="B2" s="53" t="s">
        <v>64</v>
      </c>
      <c r="C2" s="53" t="s">
        <v>65</v>
      </c>
      <c r="D2" s="53" t="s">
        <v>66</v>
      </c>
      <c r="E2" s="53" t="s">
        <v>67</v>
      </c>
      <c r="F2" s="53" t="s">
        <v>68</v>
      </c>
      <c r="G2" s="53" t="s">
        <v>69</v>
      </c>
      <c r="H2" s="53" t="s">
        <v>70</v>
      </c>
      <c r="I2" s="53" t="s">
        <v>71</v>
      </c>
      <c r="J2" s="53" t="s">
        <v>72</v>
      </c>
      <c r="K2" s="53" t="s">
        <v>73</v>
      </c>
      <c r="L2" s="53" t="s">
        <v>74</v>
      </c>
      <c r="M2" s="53" t="s">
        <v>75</v>
      </c>
      <c r="N2" s="53"/>
      <c r="O2" s="63" t="s">
        <v>76</v>
      </c>
      <c r="P2" s="63"/>
    </row>
    <row r="3" spans="1:16">
      <c r="A3" s="51" t="s">
        <v>3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>
      <c r="A4" s="38" t="s">
        <v>4</v>
      </c>
      <c r="B4" s="29">
        <f>[1]Revenues!Z5</f>
        <v>2664.4400875319029</v>
      </c>
      <c r="C4" s="29">
        <f>[1]Revenues!AA5</f>
        <v>3256.760630749347</v>
      </c>
      <c r="D4" s="29">
        <f>[1]Revenues!AB5</f>
        <v>3992.9822523437651</v>
      </c>
      <c r="E4" s="29">
        <f>[1]Revenues!AC5</f>
        <v>4913.3209761412809</v>
      </c>
      <c r="F4" s="29">
        <f>[1]Revenues!AD5</f>
        <v>6071.2998452738811</v>
      </c>
      <c r="G4" s="29">
        <f>[1]Revenues!AE5</f>
        <v>7538.8592777575877</v>
      </c>
      <c r="H4" s="29">
        <f>[1]Revenues!AF5</f>
        <v>4361.8599730853693</v>
      </c>
      <c r="I4" s="29">
        <f>[1]Revenues!AG5</f>
        <v>4867.8928414739057</v>
      </c>
      <c r="J4" s="29">
        <f>[1]Revenues!AH5</f>
        <v>5440.3372081347643</v>
      </c>
      <c r="K4" s="29">
        <f>[1]Revenues!AI5</f>
        <v>6089.2060597139689</v>
      </c>
      <c r="L4" s="29">
        <f>[1]Revenues!AJ5</f>
        <v>6826.2151069783986</v>
      </c>
      <c r="M4" s="29">
        <f>[1]Revenues!AK5</f>
        <v>7665.0973433809595</v>
      </c>
      <c r="N4" s="29"/>
      <c r="O4" s="29">
        <f>SUM(B4:M4)</f>
        <v>63688.271602565132</v>
      </c>
      <c r="P4" s="29"/>
    </row>
    <row r="5" spans="1:16">
      <c r="A5" s="38" t="s">
        <v>5</v>
      </c>
      <c r="B5" s="29">
        <f>[1]Revenues!Z9</f>
        <v>8000</v>
      </c>
      <c r="C5" s="29">
        <f>[1]Revenues!AA9</f>
        <v>8800</v>
      </c>
      <c r="D5" s="29">
        <f>[1]Revenues!AB9</f>
        <v>9600</v>
      </c>
      <c r="E5" s="29">
        <f>[1]Revenues!AC9</f>
        <v>10400</v>
      </c>
      <c r="F5" s="29">
        <f>[1]Revenues!AD9</f>
        <v>11200</v>
      </c>
      <c r="G5" s="29">
        <f>[1]Revenues!AE9</f>
        <v>12000</v>
      </c>
      <c r="H5" s="29">
        <f>[1]Revenues!AF9</f>
        <v>12800</v>
      </c>
      <c r="I5" s="29">
        <f>[1]Revenues!AG9</f>
        <v>13600</v>
      </c>
      <c r="J5" s="29">
        <f>[1]Revenues!AH9</f>
        <v>14400</v>
      </c>
      <c r="K5" s="29">
        <f>[1]Revenues!AI9</f>
        <v>15200</v>
      </c>
      <c r="L5" s="29">
        <f>[1]Revenues!AJ9</f>
        <v>16000</v>
      </c>
      <c r="M5" s="29">
        <f>[1]Revenues!AK9</f>
        <v>16800</v>
      </c>
      <c r="N5" s="29"/>
      <c r="O5" s="29">
        <f>SUM(B5:M5)</f>
        <v>148800</v>
      </c>
      <c r="P5" s="29"/>
    </row>
    <row r="6" spans="1:16">
      <c r="A6" s="50" t="s">
        <v>6</v>
      </c>
      <c r="B6" s="32">
        <f>[1]Revenues!Z11</f>
        <v>3866.2388543251436</v>
      </c>
      <c r="C6" s="32">
        <f>[1]Revenues!AA11</f>
        <v>4236.905577860939</v>
      </c>
      <c r="D6" s="32">
        <f>[1]Revenues!AB11</f>
        <v>4643.1091176963946</v>
      </c>
      <c r="E6" s="32">
        <f>[1]Revenues!AC11</f>
        <v>5088.2564840445375</v>
      </c>
      <c r="F6" s="32">
        <f>[1]Revenues!AD11</f>
        <v>5576.081326356245</v>
      </c>
      <c r="G6" s="32">
        <f>[1]Revenues!AE11</f>
        <v>6110.6752491030002</v>
      </c>
      <c r="H6" s="32">
        <f>[1]Revenues!AF11</f>
        <v>6696.5221298880333</v>
      </c>
      <c r="I6" s="32">
        <f>[1]Revenues!AG11</f>
        <v>7338.5357277271169</v>
      </c>
      <c r="J6" s="32">
        <f>[1]Revenues!AH11</f>
        <v>8042.1008969364557</v>
      </c>
      <c r="K6" s="32">
        <f>[1]Revenues!AI11</f>
        <v>8813.1187523069166</v>
      </c>
      <c r="L6" s="32">
        <f>[1]Revenues!AJ11</f>
        <v>9658.0561643850669</v>
      </c>
      <c r="M6" s="32">
        <f>[1]Revenues!AK11</f>
        <v>10583.999999999998</v>
      </c>
      <c r="N6" s="32"/>
      <c r="O6" s="32">
        <f>SUM(B6:M6)</f>
        <v>80653.600280629849</v>
      </c>
      <c r="P6" s="32"/>
    </row>
    <row r="7" spans="1:16">
      <c r="A7" s="33" t="s">
        <v>7</v>
      </c>
      <c r="B7" s="34">
        <f t="shared" ref="B7:M7" si="0">-0.23*SUM(B4:B6)</f>
        <v>-3342.0561566271208</v>
      </c>
      <c r="C7" s="32">
        <f t="shared" si="0"/>
        <v>-3747.5432279803663</v>
      </c>
      <c r="D7" s="34">
        <f t="shared" si="0"/>
        <v>-4194.3010151092367</v>
      </c>
      <c r="E7" s="34">
        <f t="shared" si="0"/>
        <v>-4692.3628158427382</v>
      </c>
      <c r="F7" s="34">
        <f t="shared" si="0"/>
        <v>-5254.8976694749299</v>
      </c>
      <c r="G7" s="34">
        <f t="shared" si="0"/>
        <v>-5899.3929411779354</v>
      </c>
      <c r="H7" s="34">
        <f t="shared" si="0"/>
        <v>-5487.427883683883</v>
      </c>
      <c r="I7" s="34">
        <f t="shared" si="0"/>
        <v>-5935.4785709162361</v>
      </c>
      <c r="J7" s="34">
        <f t="shared" si="0"/>
        <v>-6412.9607641663806</v>
      </c>
      <c r="K7" s="34">
        <f t="shared" si="0"/>
        <v>-6923.5347067648036</v>
      </c>
      <c r="L7" s="34">
        <f t="shared" si="0"/>
        <v>-7471.3823924135968</v>
      </c>
      <c r="M7" s="34">
        <f t="shared" si="0"/>
        <v>-8061.2923889776202</v>
      </c>
      <c r="N7" s="34"/>
      <c r="O7" s="34">
        <f>SUM(B7:M7)</f>
        <v>-67422.630533134841</v>
      </c>
      <c r="P7" s="34"/>
    </row>
    <row r="8" spans="1:16">
      <c r="A8" s="51" t="s">
        <v>8</v>
      </c>
      <c r="B8" s="35">
        <f>SUM(B4:B7)</f>
        <v>11188.622785229925</v>
      </c>
      <c r="C8" s="36">
        <f t="shared" ref="C8:M8" si="1">SUM(C4:C7)</f>
        <v>12546.122980629922</v>
      </c>
      <c r="D8" s="36">
        <f t="shared" si="1"/>
        <v>14041.790354930921</v>
      </c>
      <c r="E8" s="36">
        <f t="shared" si="1"/>
        <v>15709.214644343079</v>
      </c>
      <c r="F8" s="36">
        <f t="shared" si="1"/>
        <v>17592.483502155199</v>
      </c>
      <c r="G8" s="36">
        <f t="shared" si="1"/>
        <v>19750.141585682653</v>
      </c>
      <c r="H8" s="36">
        <f t="shared" si="1"/>
        <v>18370.954219289521</v>
      </c>
      <c r="I8" s="36">
        <f t="shared" si="1"/>
        <v>19870.949998284788</v>
      </c>
      <c r="J8" s="36">
        <f t="shared" si="1"/>
        <v>21469.477340904836</v>
      </c>
      <c r="K8" s="36">
        <f t="shared" si="1"/>
        <v>23178.790105256081</v>
      </c>
      <c r="L8" s="36">
        <f t="shared" si="1"/>
        <v>25012.888878949867</v>
      </c>
      <c r="M8" s="36">
        <f t="shared" si="1"/>
        <v>26987.804954403335</v>
      </c>
      <c r="N8" s="36"/>
      <c r="O8" s="36"/>
      <c r="P8" s="36">
        <f>SUM(O4:O7)</f>
        <v>225719.24135006015</v>
      </c>
    </row>
    <row r="9" spans="1:16">
      <c r="A9" s="51" t="s">
        <v>9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>
      <c r="A10" s="38" t="s">
        <v>10</v>
      </c>
      <c r="B10" s="29">
        <v>95</v>
      </c>
      <c r="C10" s="29">
        <v>95</v>
      </c>
      <c r="D10" s="29">
        <v>95</v>
      </c>
      <c r="E10" s="29">
        <v>95</v>
      </c>
      <c r="F10" s="29">
        <v>95</v>
      </c>
      <c r="G10" s="29">
        <v>95</v>
      </c>
      <c r="H10" s="29">
        <v>95</v>
      </c>
      <c r="I10" s="29">
        <v>95</v>
      </c>
      <c r="J10" s="29">
        <v>95</v>
      </c>
      <c r="K10" s="29">
        <v>95</v>
      </c>
      <c r="L10" s="29">
        <v>95</v>
      </c>
      <c r="M10" s="29">
        <v>95</v>
      </c>
      <c r="N10" s="29"/>
      <c r="O10" s="29">
        <f t="shared" ref="O10:O13" si="2">SUM(B10:M10)</f>
        <v>1140</v>
      </c>
      <c r="P10" s="29"/>
    </row>
    <row r="11" spans="1:16">
      <c r="A11" s="38" t="s">
        <v>11</v>
      </c>
      <c r="B11" s="29">
        <v>299.99</v>
      </c>
      <c r="C11" s="29">
        <v>299.99</v>
      </c>
      <c r="D11" s="29">
        <v>299.99</v>
      </c>
      <c r="E11" s="29">
        <v>299.99</v>
      </c>
      <c r="F11" s="29">
        <v>299.99</v>
      </c>
      <c r="G11" s="29">
        <v>299.99</v>
      </c>
      <c r="H11" s="29">
        <v>299.99</v>
      </c>
      <c r="I11" s="29">
        <v>299.99</v>
      </c>
      <c r="J11" s="29">
        <v>299.99</v>
      </c>
      <c r="K11" s="29">
        <v>299.99</v>
      </c>
      <c r="L11" s="29">
        <v>299.99</v>
      </c>
      <c r="M11" s="29">
        <v>299.99</v>
      </c>
      <c r="N11" s="29"/>
      <c r="O11" s="29">
        <f t="shared" si="2"/>
        <v>3599.8799999999992</v>
      </c>
      <c r="P11" s="29"/>
    </row>
    <row r="12" spans="1:16">
      <c r="A12" s="38" t="s">
        <v>12</v>
      </c>
      <c r="B12" s="29">
        <v>14.99</v>
      </c>
      <c r="C12" s="29">
        <v>14.99</v>
      </c>
      <c r="D12" s="29">
        <v>14.99</v>
      </c>
      <c r="E12" s="29">
        <v>14.99</v>
      </c>
      <c r="F12" s="29">
        <v>14.99</v>
      </c>
      <c r="G12" s="29">
        <v>14.99</v>
      </c>
      <c r="H12" s="29">
        <v>14.99</v>
      </c>
      <c r="I12" s="29">
        <v>14.99</v>
      </c>
      <c r="J12" s="29">
        <v>14.99</v>
      </c>
      <c r="K12" s="29">
        <v>14.99</v>
      </c>
      <c r="L12" s="29">
        <v>14.99</v>
      </c>
      <c r="M12" s="29">
        <v>14.99</v>
      </c>
      <c r="N12" s="29"/>
      <c r="O12" s="29">
        <f t="shared" si="2"/>
        <v>179.88000000000002</v>
      </c>
      <c r="P12" s="29"/>
    </row>
    <row r="13" spans="1:16">
      <c r="A13" s="38" t="s">
        <v>13</v>
      </c>
      <c r="B13" s="29">
        <f>[1]Depreciation!AC43</f>
        <v>1335.80111111111</v>
      </c>
      <c r="C13" s="29">
        <f>[1]Depreciation!AD43</f>
        <v>1362.8117777777766</v>
      </c>
      <c r="D13" s="29">
        <f>[1]Depreciation!AE43</f>
        <v>1389.8224444444431</v>
      </c>
      <c r="E13" s="29">
        <f>[1]Depreciation!AF43</f>
        <v>1416.8331111111097</v>
      </c>
      <c r="F13" s="29">
        <f>[1]Depreciation!AG43</f>
        <v>1443.8437777777763</v>
      </c>
      <c r="G13" s="29">
        <f>[1]Depreciation!AH43</f>
        <v>1470.8544444444428</v>
      </c>
      <c r="H13" s="29">
        <f>[1]Depreciation!AI43</f>
        <v>1497.8651111111094</v>
      </c>
      <c r="I13" s="29">
        <f>[1]Depreciation!AJ43</f>
        <v>1524.875777777776</v>
      </c>
      <c r="J13" s="29">
        <f>[1]Depreciation!AK43</f>
        <v>1551.8864444444425</v>
      </c>
      <c r="K13" s="29">
        <f>[1]Depreciation!AL43</f>
        <v>1578.8971111111091</v>
      </c>
      <c r="L13" s="29">
        <f>[1]Depreciation!AM43</f>
        <v>1605.9077777777757</v>
      </c>
      <c r="M13" s="29">
        <f>[1]Depreciation!AN43</f>
        <v>1632.9184444444422</v>
      </c>
      <c r="N13" s="29"/>
      <c r="O13" s="29">
        <f t="shared" si="2"/>
        <v>17812.317333333314</v>
      </c>
      <c r="P13" s="29"/>
    </row>
    <row r="14" spans="1:16">
      <c r="A14" s="51" t="s">
        <v>14</v>
      </c>
      <c r="B14" s="28">
        <f t="shared" ref="B14:M14" si="3">SUM(B10:B13)</f>
        <v>1745.78111111111</v>
      </c>
      <c r="C14" s="28">
        <f t="shared" si="3"/>
        <v>1772.7917777777766</v>
      </c>
      <c r="D14" s="28">
        <f t="shared" si="3"/>
        <v>1799.8024444444432</v>
      </c>
      <c r="E14" s="28">
        <f t="shared" si="3"/>
        <v>1826.8131111111097</v>
      </c>
      <c r="F14" s="28">
        <f t="shared" si="3"/>
        <v>1853.8237777777763</v>
      </c>
      <c r="G14" s="28">
        <f t="shared" si="3"/>
        <v>1880.8344444444429</v>
      </c>
      <c r="H14" s="28">
        <f t="shared" si="3"/>
        <v>1907.8451111111094</v>
      </c>
      <c r="I14" s="28">
        <f t="shared" si="3"/>
        <v>1934.855777777776</v>
      </c>
      <c r="J14" s="28">
        <f t="shared" si="3"/>
        <v>1961.8664444444425</v>
      </c>
      <c r="K14" s="28">
        <f t="shared" si="3"/>
        <v>1988.8771111111091</v>
      </c>
      <c r="L14" s="28">
        <f t="shared" si="3"/>
        <v>2015.8877777777757</v>
      </c>
      <c r="M14" s="28">
        <f t="shared" si="3"/>
        <v>2042.8984444444422</v>
      </c>
      <c r="N14" s="28"/>
      <c r="O14" s="28"/>
      <c r="P14" s="28">
        <f>SUM(O10:O13)</f>
        <v>22732.077333333313</v>
      </c>
    </row>
    <row r="15" spans="1:16">
      <c r="A15" s="52" t="s">
        <v>15</v>
      </c>
      <c r="B15" s="36">
        <f t="shared" ref="B15:M15" si="4">B8-B14</f>
        <v>9442.8416741188157</v>
      </c>
      <c r="C15" s="36">
        <f t="shared" si="4"/>
        <v>10773.331202852145</v>
      </c>
      <c r="D15" s="36">
        <f t="shared" si="4"/>
        <v>12241.987910486478</v>
      </c>
      <c r="E15" s="36">
        <f t="shared" si="4"/>
        <v>13882.401533231969</v>
      </c>
      <c r="F15" s="36">
        <f t="shared" si="4"/>
        <v>15738.659724377423</v>
      </c>
      <c r="G15" s="36">
        <f t="shared" si="4"/>
        <v>17869.307141238212</v>
      </c>
      <c r="H15" s="36">
        <f t="shared" si="4"/>
        <v>16463.109108178411</v>
      </c>
      <c r="I15" s="36">
        <f t="shared" si="4"/>
        <v>17936.094220507013</v>
      </c>
      <c r="J15" s="36">
        <f t="shared" si="4"/>
        <v>19507.610896460392</v>
      </c>
      <c r="K15" s="36">
        <f t="shared" si="4"/>
        <v>21189.912994144972</v>
      </c>
      <c r="L15" s="36">
        <f t="shared" si="4"/>
        <v>22997.001101172093</v>
      </c>
      <c r="M15" s="36">
        <f t="shared" si="4"/>
        <v>24944.906509958892</v>
      </c>
      <c r="N15" s="36"/>
      <c r="O15" s="36"/>
      <c r="P15" s="36">
        <f>P8-P14</f>
        <v>202987.16401672683</v>
      </c>
    </row>
    <row r="16" spans="1:16">
      <c r="A16" s="51" t="s">
        <v>16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>
      <c r="A17" s="38" t="s">
        <v>62</v>
      </c>
      <c r="B17" s="29">
        <v>280</v>
      </c>
      <c r="C17" s="29">
        <v>280</v>
      </c>
      <c r="D17" s="29">
        <v>280</v>
      </c>
      <c r="E17" s="29">
        <v>280</v>
      </c>
      <c r="F17" s="29">
        <v>280</v>
      </c>
      <c r="G17" s="29">
        <v>280</v>
      </c>
      <c r="H17" s="29">
        <v>280</v>
      </c>
      <c r="I17" s="29">
        <v>280</v>
      </c>
      <c r="J17" s="29">
        <v>280</v>
      </c>
      <c r="K17" s="29">
        <v>280</v>
      </c>
      <c r="L17" s="29">
        <v>280</v>
      </c>
      <c r="M17" s="29">
        <v>280</v>
      </c>
      <c r="N17" s="29"/>
      <c r="O17" s="29">
        <f t="shared" ref="O17:O26" si="5">SUM(B17:M17)</f>
        <v>3360</v>
      </c>
      <c r="P17" s="29"/>
    </row>
    <row r="18" spans="1:16">
      <c r="A18" s="38" t="s">
        <v>18</v>
      </c>
      <c r="B18" s="29">
        <f>700*5</f>
        <v>3500</v>
      </c>
      <c r="C18" s="29">
        <f t="shared" ref="C18:F18" si="6">700*5</f>
        <v>3500</v>
      </c>
      <c r="D18" s="29">
        <f t="shared" si="6"/>
        <v>3500</v>
      </c>
      <c r="E18" s="29">
        <f t="shared" si="6"/>
        <v>3500</v>
      </c>
      <c r="F18" s="29">
        <f t="shared" si="6"/>
        <v>3500</v>
      </c>
      <c r="G18" s="29">
        <f t="shared" ref="G18:M18" si="7">800*5</f>
        <v>4000</v>
      </c>
      <c r="H18" s="29">
        <f t="shared" si="7"/>
        <v>4000</v>
      </c>
      <c r="I18" s="29">
        <f t="shared" si="7"/>
        <v>4000</v>
      </c>
      <c r="J18" s="29">
        <f t="shared" si="7"/>
        <v>4000</v>
      </c>
      <c r="K18" s="29">
        <f t="shared" si="7"/>
        <v>4000</v>
      </c>
      <c r="L18" s="29">
        <f t="shared" si="7"/>
        <v>4000</v>
      </c>
      <c r="M18" s="29">
        <f t="shared" si="7"/>
        <v>4000</v>
      </c>
      <c r="N18" s="29"/>
      <c r="O18" s="29">
        <f t="shared" si="5"/>
        <v>45500</v>
      </c>
      <c r="P18" s="29"/>
    </row>
    <row r="19" spans="1:16">
      <c r="A19" s="38" t="s">
        <v>77</v>
      </c>
      <c r="B19" s="29">
        <f>B18*0.2375</f>
        <v>831.25</v>
      </c>
      <c r="C19" s="29">
        <f t="shared" ref="C19:M19" si="8">C18*0.2375</f>
        <v>831.25</v>
      </c>
      <c r="D19" s="29">
        <f t="shared" si="8"/>
        <v>831.25</v>
      </c>
      <c r="E19" s="29">
        <f t="shared" si="8"/>
        <v>831.25</v>
      </c>
      <c r="F19" s="29">
        <f t="shared" si="8"/>
        <v>831.25</v>
      </c>
      <c r="G19" s="29">
        <f t="shared" si="8"/>
        <v>950</v>
      </c>
      <c r="H19" s="29">
        <f t="shared" si="8"/>
        <v>950</v>
      </c>
      <c r="I19" s="29">
        <f t="shared" si="8"/>
        <v>950</v>
      </c>
      <c r="J19" s="29">
        <f t="shared" si="8"/>
        <v>950</v>
      </c>
      <c r="K19" s="29">
        <f t="shared" si="8"/>
        <v>950</v>
      </c>
      <c r="L19" s="29">
        <f t="shared" si="8"/>
        <v>950</v>
      </c>
      <c r="M19" s="29">
        <f t="shared" si="8"/>
        <v>950</v>
      </c>
      <c r="N19" s="29"/>
      <c r="O19" s="29">
        <f t="shared" si="5"/>
        <v>10806.25</v>
      </c>
      <c r="P19" s="29"/>
    </row>
    <row r="20" spans="1:16">
      <c r="A20" s="38" t="s">
        <v>20</v>
      </c>
      <c r="B20" s="29">
        <f>[1]CPC!Z21</f>
        <v>896.51740126225218</v>
      </c>
      <c r="C20" s="29">
        <f>[1]CPC!AA21</f>
        <v>982.46893717083947</v>
      </c>
      <c r="D20" s="29">
        <f>[1]CPC!AB21</f>
        <v>1076.6608781341911</v>
      </c>
      <c r="E20" s="29">
        <f>[1]CPC!AC21</f>
        <v>1179.8832539609523</v>
      </c>
      <c r="F20" s="29">
        <f>[1]CPC!AD21</f>
        <v>1293.0018367435978</v>
      </c>
      <c r="G20" s="29">
        <f>[1]CPC!AE21</f>
        <v>1416.9654024750187</v>
      </c>
      <c r="H20" s="29">
        <f>[1]CPC!AF21</f>
        <v>1552.813688855834</v>
      </c>
      <c r="I20" s="29">
        <f>[1]CPC!AG21</f>
        <v>1701.6861160380897</v>
      </c>
      <c r="J20" s="29">
        <f>[1]CPC!AH21</f>
        <v>1864.8313434501429</v>
      </c>
      <c r="K20" s="29">
        <f>[1]CPC!AI21</f>
        <v>1021.8088714300296</v>
      </c>
      <c r="L20" s="29">
        <f>[1]CPC!AJ21</f>
        <v>1119.7724377598943</v>
      </c>
      <c r="M20" s="29">
        <f>[1]CPC!AK21</f>
        <v>1227.1280348270088</v>
      </c>
      <c r="N20" s="29"/>
      <c r="O20" s="29">
        <f t="shared" si="5"/>
        <v>15333.538202107851</v>
      </c>
      <c r="P20" s="29"/>
    </row>
    <row r="21" spans="1:16">
      <c r="A21" s="38" t="s">
        <v>21</v>
      </c>
      <c r="B21" s="29">
        <v>500</v>
      </c>
      <c r="C21" s="29">
        <f>500*1.25</f>
        <v>625</v>
      </c>
      <c r="D21" s="29">
        <v>500</v>
      </c>
      <c r="E21" s="29">
        <v>500</v>
      </c>
      <c r="F21" s="29">
        <v>500</v>
      </c>
      <c r="G21" s="29">
        <v>500</v>
      </c>
      <c r="H21" s="29">
        <f>500*1.25</f>
        <v>625</v>
      </c>
      <c r="I21" s="29">
        <v>500</v>
      </c>
      <c r="J21" s="29">
        <v>500</v>
      </c>
      <c r="K21" s="29">
        <v>500</v>
      </c>
      <c r="L21" s="29">
        <v>500</v>
      </c>
      <c r="M21" s="29">
        <v>500</v>
      </c>
      <c r="N21" s="29"/>
      <c r="O21" s="29">
        <f t="shared" si="5"/>
        <v>6250</v>
      </c>
      <c r="P21" s="29"/>
    </row>
    <row r="22" spans="1:16">
      <c r="A22" s="38" t="s">
        <v>22</v>
      </c>
      <c r="B22" s="29">
        <v>0</v>
      </c>
      <c r="C22" s="29">
        <v>500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500</v>
      </c>
      <c r="K22" s="29">
        <v>0</v>
      </c>
      <c r="L22" s="29">
        <v>0</v>
      </c>
      <c r="M22" s="29">
        <v>0</v>
      </c>
      <c r="N22" s="29"/>
      <c r="O22" s="29">
        <f t="shared" si="5"/>
        <v>1000</v>
      </c>
      <c r="P22" s="29"/>
    </row>
    <row r="23" spans="1:16">
      <c r="A23" s="38" t="s">
        <v>78</v>
      </c>
      <c r="B23" s="29">
        <f>[1]CPC!Z32</f>
        <v>280</v>
      </c>
      <c r="C23" s="29">
        <f>[1]CPC!AA32</f>
        <v>280</v>
      </c>
      <c r="D23" s="29">
        <f>[1]CPC!AB32</f>
        <v>280</v>
      </c>
      <c r="E23" s="29">
        <f>[1]CPC!AC32</f>
        <v>280</v>
      </c>
      <c r="F23" s="29">
        <f>[1]CPC!AD32</f>
        <v>280</v>
      </c>
      <c r="G23" s="29">
        <f>[1]CPC!AE32</f>
        <v>280</v>
      </c>
      <c r="H23" s="29">
        <f>[1]CPC!AF32</f>
        <v>280</v>
      </c>
      <c r="I23" s="29">
        <f>[1]CPC!AG32</f>
        <v>280</v>
      </c>
      <c r="J23" s="29">
        <f>[1]CPC!AH32</f>
        <v>280</v>
      </c>
      <c r="K23" s="29">
        <f>[1]CPC!AI32</f>
        <v>280</v>
      </c>
      <c r="L23" s="29">
        <f>[1]CPC!AJ32</f>
        <v>280</v>
      </c>
      <c r="M23" s="29">
        <f>[1]CPC!AK32</f>
        <v>280</v>
      </c>
      <c r="N23" s="29"/>
      <c r="O23" s="29">
        <f t="shared" si="5"/>
        <v>3360</v>
      </c>
      <c r="P23" s="29"/>
    </row>
    <row r="24" spans="1:16">
      <c r="A24" s="38" t="s">
        <v>24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1000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/>
      <c r="O24" s="29">
        <f t="shared" si="5"/>
        <v>1000</v>
      </c>
      <c r="P24" s="29"/>
    </row>
    <row r="25" spans="1:16">
      <c r="A25" s="38" t="s">
        <v>25</v>
      </c>
      <c r="B25" s="29">
        <v>0</v>
      </c>
      <c r="C25" s="29">
        <v>524</v>
      </c>
      <c r="D25" s="29">
        <v>0</v>
      </c>
      <c r="E25" s="29">
        <v>0</v>
      </c>
      <c r="F25" s="29">
        <v>0</v>
      </c>
      <c r="G25" s="29">
        <v>0</v>
      </c>
      <c r="H25" s="29">
        <v>524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/>
      <c r="O25" s="29">
        <f t="shared" si="5"/>
        <v>1048</v>
      </c>
      <c r="P25" s="29"/>
    </row>
    <row r="26" spans="1:16">
      <c r="A26" s="38" t="s">
        <v>13</v>
      </c>
      <c r="B26" s="29">
        <f>'[1]CF Year 1'!$B$14/60</f>
        <v>23.983333333333334</v>
      </c>
      <c r="C26" s="29">
        <f>'[1]CF Year 1'!$B$14/60</f>
        <v>23.983333333333334</v>
      </c>
      <c r="D26" s="29">
        <f>'[1]CF Year 1'!$B$14/60</f>
        <v>23.983333333333334</v>
      </c>
      <c r="E26" s="29">
        <f>'[1]CF Year 1'!$B$14/60</f>
        <v>23.983333333333334</v>
      </c>
      <c r="F26" s="29">
        <f>'[1]CF Year 1'!$B$14/60</f>
        <v>23.983333333333334</v>
      </c>
      <c r="G26" s="29">
        <f>'[1]CF Year 1'!$B$14/60</f>
        <v>23.983333333333334</v>
      </c>
      <c r="H26" s="29">
        <f>'[1]CF Year 1'!$B$14/60</f>
        <v>23.983333333333334</v>
      </c>
      <c r="I26" s="29">
        <f>'[1]CF Year 1'!$B$14/60</f>
        <v>23.983333333333334</v>
      </c>
      <c r="J26" s="29">
        <f>'[1]CF Year 1'!$B$14/60</f>
        <v>23.983333333333334</v>
      </c>
      <c r="K26" s="29">
        <f>'[1]CF Year 1'!$B$14/60</f>
        <v>23.983333333333334</v>
      </c>
      <c r="L26" s="29">
        <f>'[1]CF Year 1'!$B$14/60</f>
        <v>23.983333333333334</v>
      </c>
      <c r="M26" s="29">
        <f>'[1]CF Year 1'!$B$14/60</f>
        <v>23.983333333333334</v>
      </c>
      <c r="N26" s="29"/>
      <c r="O26" s="29">
        <f t="shared" si="5"/>
        <v>287.80000000000007</v>
      </c>
      <c r="P26" s="29"/>
    </row>
    <row r="27" spans="1:16">
      <c r="A27" s="52" t="s">
        <v>26</v>
      </c>
      <c r="B27" s="36">
        <f t="shared" ref="B27:M27" si="9">SUM(B17:B26)</f>
        <v>6311.7507345955855</v>
      </c>
      <c r="C27" s="36">
        <f t="shared" si="9"/>
        <v>7546.7022705041727</v>
      </c>
      <c r="D27" s="36">
        <f t="shared" si="9"/>
        <v>6491.8942114675247</v>
      </c>
      <c r="E27" s="36">
        <f t="shared" si="9"/>
        <v>6595.1165872942856</v>
      </c>
      <c r="F27" s="36">
        <f t="shared" si="9"/>
        <v>6708.2351700769314</v>
      </c>
      <c r="G27" s="36">
        <f t="shared" si="9"/>
        <v>7450.9487358083525</v>
      </c>
      <c r="H27" s="36">
        <f t="shared" si="9"/>
        <v>9235.7970221891665</v>
      </c>
      <c r="I27" s="36">
        <f t="shared" si="9"/>
        <v>7735.6694493714231</v>
      </c>
      <c r="J27" s="36">
        <f t="shared" si="9"/>
        <v>8398.8146767834769</v>
      </c>
      <c r="K27" s="36">
        <f t="shared" si="9"/>
        <v>7055.7922047633629</v>
      </c>
      <c r="L27" s="36">
        <f t="shared" si="9"/>
        <v>7153.7557710932278</v>
      </c>
      <c r="M27" s="36">
        <f t="shared" si="9"/>
        <v>7261.111368160342</v>
      </c>
      <c r="N27" s="36"/>
      <c r="O27" s="36"/>
      <c r="P27" s="36">
        <f>SUM(O17:O26)</f>
        <v>87945.588202107858</v>
      </c>
    </row>
    <row r="28" spans="1:16" hidden="1">
      <c r="A28" s="52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idden="1">
      <c r="A29" s="52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>
      <c r="A30" s="55" t="s">
        <v>29</v>
      </c>
      <c r="B30" s="36">
        <f>B15-B27</f>
        <v>3131.0909395232302</v>
      </c>
      <c r="C30" s="36">
        <f t="shared" ref="C30:M30" si="10">C15-C27</f>
        <v>3226.6289323479723</v>
      </c>
      <c r="D30" s="36">
        <f t="shared" si="10"/>
        <v>5750.093699018953</v>
      </c>
      <c r="E30" s="36">
        <f t="shared" si="10"/>
        <v>7287.284945937683</v>
      </c>
      <c r="F30" s="36">
        <f t="shared" si="10"/>
        <v>9030.4245543004909</v>
      </c>
      <c r="G30" s="36">
        <f t="shared" si="10"/>
        <v>10418.358405429859</v>
      </c>
      <c r="H30" s="36">
        <f t="shared" si="10"/>
        <v>7227.3120859892442</v>
      </c>
      <c r="I30" s="36">
        <f t="shared" si="10"/>
        <v>10200.424771135589</v>
      </c>
      <c r="J30" s="36">
        <f t="shared" si="10"/>
        <v>11108.796219676915</v>
      </c>
      <c r="K30" s="36">
        <f t="shared" si="10"/>
        <v>14134.12078938161</v>
      </c>
      <c r="L30" s="36">
        <f t="shared" si="10"/>
        <v>15843.245330078866</v>
      </c>
      <c r="M30" s="36">
        <f t="shared" si="10"/>
        <v>17683.79514179855</v>
      </c>
      <c r="N30" s="37"/>
      <c r="O30" s="37"/>
      <c r="P30" s="36">
        <f>P15-P27</f>
        <v>115041.57581461898</v>
      </c>
    </row>
    <row r="31" spans="1:16">
      <c r="A31" s="56" t="s">
        <v>30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5"/>
      <c r="O31" s="35"/>
      <c r="P31" s="35"/>
    </row>
    <row r="32" spans="1:16">
      <c r="A32" s="54" t="s">
        <v>31</v>
      </c>
      <c r="B32" s="57">
        <f>IF((B30+'P&amp;L Year 1'!$P$33+'P&amp;L Year 2'!$P$33+'P&amp;L Year 2'!M30)&lt;0,0,(B30+'P&amp;L Year 1'!$P$33+'P&amp;L Year 2'!$P$33+'P&amp;L Year 2'!M30)+0.25)</f>
        <v>0</v>
      </c>
      <c r="C32" s="57">
        <f>IF((C30+'P&amp;L Year 1'!$P$33+'P&amp;L Year 2'!$P$33+B30)&lt;0,0,(C30+'P&amp;L Year 1'!$P$33+'P&amp;L Year 2'!$P$33+'P&amp;L Year 2'!N30)+0.25)</f>
        <v>0</v>
      </c>
      <c r="D32" s="57">
        <f>IF((D30+'P&amp;L Year 1'!$P$33+'P&amp;L Year 2'!$P$33+C30)&lt;0,0,(D30+'P&amp;L Year 1'!$P$33+'P&amp;L Year 2'!$P$33+'P&amp;L Year 2'!O30)+0.25)</f>
        <v>0</v>
      </c>
      <c r="E32" s="57">
        <f>IF((E30+'P&amp;L Year 1'!$P$33+'P&amp;L Year 2'!$P$33+D30)&lt;0,0,(E30+'P&amp;L Year 1'!$P$33+'P&amp;L Year 2'!$P$33+'P&amp;L Year 2'!P30)+0.25)</f>
        <v>0</v>
      </c>
      <c r="F32" s="57">
        <f>IF((F30+'P&amp;L Year 1'!$P$33+'P&amp;L Year 2'!$P$33+E30)&lt;0,0,(F30+'P&amp;L Year 1'!$P$33+'P&amp;L Year 2'!$P$33+'P&amp;L Year 2'!Q30)+0.25)</f>
        <v>0</v>
      </c>
      <c r="G32" s="57">
        <f>IF((G30+'P&amp;L Year 1'!$P$33+'P&amp;L Year 2'!$P$33+F30)&lt;0,0,(G30+'P&amp;L Year 1'!$P$33+'P&amp;L Year 2'!$P$33+'P&amp;L Year 2'!R30)+0.25)</f>
        <v>0</v>
      </c>
      <c r="H32" s="57">
        <f>IF((H30+'P&amp;L Year 1'!$P$33+'P&amp;L Year 2'!$P$33+G30)&lt;0,0,(H30+'P&amp;L Year 1'!$P$33+'P&amp;L Year 2'!$P$33+'P&amp;L Year 2'!S30)+0.25)</f>
        <v>0</v>
      </c>
      <c r="I32" s="57">
        <f>IF((I30+'P&amp;L Year 1'!$P$33+'P&amp;L Year 2'!$P$33+H30)&lt;0,0,(I30+'P&amp;L Year 1'!$P$33+'P&amp;L Year 2'!$P$33+'P&amp;L Year 2'!T30)+0.25)</f>
        <v>0</v>
      </c>
      <c r="J32" s="57">
        <f>IF((J30+'P&amp;L Year 1'!$P$33+'P&amp;L Year 2'!$P$33+I30)&lt;0,0,(J30+'P&amp;L Year 1'!$P$33+'P&amp;L Year 2'!$P$33+'P&amp;L Year 2'!U30)+0.25)</f>
        <v>0</v>
      </c>
      <c r="K32" s="57">
        <f>IF((K30+'P&amp;L Year 1'!$P$33+'P&amp;L Year 2'!$P$33+J30)&lt;0,0,(K30+'P&amp;L Year 1'!$P$33+'P&amp;L Year 2'!$P$33+'P&amp;L Year 2'!V30)+0.25)</f>
        <v>0</v>
      </c>
      <c r="L32" s="57">
        <f>IF((L30+'P&amp;L Year 1'!$P$33+'P&amp;L Year 2'!$P$33+K30)&lt;0,0,(L30+'P&amp;L Year 1'!$P$33+'P&amp;L Year 2'!$P$33+'P&amp;L Year 2'!W30)+0.25)</f>
        <v>0</v>
      </c>
      <c r="M32" s="57">
        <f>IF((M30+'P&amp;L Year 1'!$P$33+'P&amp;L Year 2'!$P$33+L30)&lt;0,0,(M30+'P&amp;L Year 1'!$P$33+'P&amp;L Year 2'!$P$33+'P&amp;L Year 2'!X30)+0.25)</f>
        <v>0</v>
      </c>
    </row>
    <row r="33" spans="1:16">
      <c r="A33" s="58" t="s">
        <v>32</v>
      </c>
      <c r="B33" s="59">
        <f t="shared" ref="B33:M33" si="11">B30-B31-B32</f>
        <v>3131.0909395232302</v>
      </c>
      <c r="C33" s="59">
        <f t="shared" si="11"/>
        <v>3226.6289323479723</v>
      </c>
      <c r="D33" s="59">
        <f t="shared" si="11"/>
        <v>5750.093699018953</v>
      </c>
      <c r="E33" s="59">
        <f t="shared" si="11"/>
        <v>7287.284945937683</v>
      </c>
      <c r="F33" s="59">
        <f t="shared" si="11"/>
        <v>9030.4245543004909</v>
      </c>
      <c r="G33" s="59">
        <f t="shared" si="11"/>
        <v>10418.358405429859</v>
      </c>
      <c r="H33" s="59">
        <f t="shared" si="11"/>
        <v>7227.3120859892442</v>
      </c>
      <c r="I33" s="59">
        <f t="shared" si="11"/>
        <v>10200.424771135589</v>
      </c>
      <c r="J33" s="59">
        <f t="shared" si="11"/>
        <v>11108.796219676915</v>
      </c>
      <c r="K33" s="59">
        <f t="shared" si="11"/>
        <v>14134.12078938161</v>
      </c>
      <c r="L33" s="59">
        <f t="shared" si="11"/>
        <v>15843.245330078866</v>
      </c>
      <c r="M33" s="59">
        <f t="shared" si="11"/>
        <v>17683.79514179855</v>
      </c>
      <c r="P33" s="59">
        <f>SUM(B33:M33)</f>
        <v>115041.57581461896</v>
      </c>
    </row>
  </sheetData>
  <mergeCells count="2">
    <mergeCell ref="A1:P1"/>
    <mergeCell ref="O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3"/>
  <sheetViews>
    <sheetView workbookViewId="0">
      <selection activeCell="H5" sqref="H5"/>
    </sheetView>
  </sheetViews>
  <sheetFormatPr defaultColWidth="9.140625" defaultRowHeight="11.25"/>
  <cols>
    <col min="1" max="1" width="21.85546875" style="26" bestFit="1" customWidth="1"/>
    <col min="2" max="4" width="10" style="26" customWidth="1"/>
    <col min="5" max="5" width="11.42578125" style="26" customWidth="1"/>
    <col min="6" max="13" width="10" style="26" customWidth="1"/>
    <col min="14" max="14" width="9.28515625" style="26" bestFit="1" customWidth="1"/>
    <col min="15" max="15" width="11.42578125" style="26" customWidth="1"/>
    <col min="16" max="16" width="9.28515625" style="26" bestFit="1" customWidth="1"/>
    <col min="17" max="17" width="42.42578125" style="26" bestFit="1" customWidth="1"/>
    <col min="18" max="18" width="21" style="26" customWidth="1"/>
    <col min="19" max="19" width="9.28515625" style="26" bestFit="1" customWidth="1"/>
    <col min="20" max="20" width="11.28515625" style="26" bestFit="1" customWidth="1"/>
    <col min="21" max="23" width="9.28515625" style="26" bestFit="1" customWidth="1"/>
    <col min="24" max="29" width="10.140625" style="26" bestFit="1" customWidth="1"/>
    <col min="30" max="34" width="11.140625" style="26" bestFit="1" customWidth="1"/>
    <col min="35" max="37" width="12.7109375" style="26" bestFit="1" customWidth="1"/>
    <col min="38" max="16384" width="9.140625" style="26"/>
  </cols>
  <sheetData>
    <row r="1" spans="1:37" s="71" customFormat="1">
      <c r="A1" s="123"/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  <c r="G1" s="64" t="s">
        <v>88</v>
      </c>
      <c r="H1" s="64" t="s">
        <v>89</v>
      </c>
      <c r="I1" s="64" t="s">
        <v>90</v>
      </c>
      <c r="J1" s="64" t="s">
        <v>91</v>
      </c>
      <c r="K1" s="64" t="s">
        <v>92</v>
      </c>
      <c r="L1" s="64" t="s">
        <v>93</v>
      </c>
      <c r="M1" s="64" t="s">
        <v>94</v>
      </c>
      <c r="N1" s="64" t="s">
        <v>95</v>
      </c>
      <c r="O1" s="64" t="s">
        <v>96</v>
      </c>
      <c r="P1" s="64" t="s">
        <v>97</v>
      </c>
      <c r="Q1" s="64" t="s">
        <v>98</v>
      </c>
      <c r="R1" s="64" t="s">
        <v>99</v>
      </c>
      <c r="S1" s="64" t="s">
        <v>100</v>
      </c>
      <c r="T1" s="64" t="s">
        <v>101</v>
      </c>
      <c r="U1" s="64" t="s">
        <v>102</v>
      </c>
      <c r="V1" s="64" t="s">
        <v>103</v>
      </c>
      <c r="W1" s="64" t="s">
        <v>104</v>
      </c>
      <c r="X1" s="64" t="s">
        <v>105</v>
      </c>
      <c r="Y1" s="64" t="s">
        <v>106</v>
      </c>
      <c r="Z1" s="64" t="s">
        <v>107</v>
      </c>
      <c r="AA1" s="64" t="s">
        <v>108</v>
      </c>
      <c r="AB1" s="64" t="s">
        <v>109</v>
      </c>
      <c r="AC1" s="64" t="s">
        <v>110</v>
      </c>
      <c r="AD1" s="64" t="s">
        <v>111</v>
      </c>
      <c r="AE1" s="64" t="s">
        <v>112</v>
      </c>
      <c r="AF1" s="64" t="s">
        <v>113</v>
      </c>
      <c r="AG1" s="64" t="s">
        <v>114</v>
      </c>
      <c r="AH1" s="64" t="s">
        <v>115</v>
      </c>
      <c r="AI1" s="64" t="s">
        <v>116</v>
      </c>
      <c r="AJ1" s="64" t="s">
        <v>117</v>
      </c>
      <c r="AK1" s="64" t="s">
        <v>118</v>
      </c>
    </row>
    <row r="2" spans="1:37" s="71" customFormat="1">
      <c r="A2" s="71" t="s">
        <v>185</v>
      </c>
      <c r="B2" s="124">
        <f>106.86*EXP(0.3847*B6)</f>
        <v>156.99588055951165</v>
      </c>
      <c r="C2" s="124">
        <f t="shared" ref="C2:L2" si="0">106.86*EXP(0.3847*C6)</f>
        <v>230.65418784069297</v>
      </c>
      <c r="D2" s="124">
        <f t="shared" si="0"/>
        <v>338.87102119397906</v>
      </c>
      <c r="E2" s="124">
        <f t="shared" si="0"/>
        <v>497.86032536449267</v>
      </c>
      <c r="F2" s="124">
        <f t="shared" si="0"/>
        <v>731.44319835526403</v>
      </c>
      <c r="G2" s="124">
        <f t="shared" si="0"/>
        <v>1074.6169661711604</v>
      </c>
      <c r="H2" s="124">
        <f t="shared" si="0"/>
        <v>1578.798772863862</v>
      </c>
      <c r="I2" s="124">
        <f t="shared" si="0"/>
        <v>2319.5293240879514</v>
      </c>
      <c r="J2" s="124">
        <f t="shared" si="0"/>
        <v>3407.7910230095158</v>
      </c>
      <c r="K2" s="124">
        <f t="shared" si="0"/>
        <v>5006.6362756894823</v>
      </c>
      <c r="L2" s="124">
        <f t="shared" si="0"/>
        <v>7355.617356757105</v>
      </c>
      <c r="M2" s="124">
        <f>106.86*EXP(0.3847*M6)</f>
        <v>10806.678120745919</v>
      </c>
      <c r="N2" s="124">
        <f t="shared" ref="N2:AK2" si="1">M2*(1+N4)</f>
        <v>13008.219745290047</v>
      </c>
      <c r="O2" s="124">
        <f t="shared" si="1"/>
        <v>15658.260480332883</v>
      </c>
      <c r="P2" s="124">
        <f t="shared" si="1"/>
        <v>18848.168778723819</v>
      </c>
      <c r="Q2" s="124">
        <f>P2*(1+Q4)</f>
        <v>22687.926718134844</v>
      </c>
      <c r="R2" s="124">
        <f t="shared" si="1"/>
        <v>27309.921977593269</v>
      </c>
      <c r="S2" s="124">
        <f t="shared" si="1"/>
        <v>32873.51231728353</v>
      </c>
      <c r="T2" s="124">
        <f t="shared" si="1"/>
        <v>39570.519936352728</v>
      </c>
      <c r="U2" s="124">
        <f t="shared" si="1"/>
        <v>47631.845143910657</v>
      </c>
      <c r="V2" s="124">
        <f t="shared" si="1"/>
        <v>57335.427370242513</v>
      </c>
      <c r="W2" s="124">
        <f t="shared" si="1"/>
        <v>69015.827999025467</v>
      </c>
      <c r="X2" s="124">
        <f t="shared" si="1"/>
        <v>83075.765418698065</v>
      </c>
      <c r="Y2" s="124">
        <f t="shared" si="1"/>
        <v>100000.00000000003</v>
      </c>
      <c r="Z2" s="124">
        <f t="shared" si="1"/>
        <v>109587.26911352447</v>
      </c>
      <c r="AA2" s="124">
        <f t="shared" si="1"/>
        <v>120093.6955176003</v>
      </c>
      <c r="AB2" s="124">
        <f t="shared" si="1"/>
        <v>131607.40129524926</v>
      </c>
      <c r="AC2" s="124">
        <f t="shared" si="1"/>
        <v>144224.95703074086</v>
      </c>
      <c r="AD2" s="124">
        <f t="shared" si="1"/>
        <v>158052.19179014297</v>
      </c>
      <c r="AE2" s="124">
        <f t="shared" si="1"/>
        <v>173205.08075688774</v>
      </c>
      <c r="AF2" s="124">
        <f t="shared" si="1"/>
        <v>189810.71796734788</v>
      </c>
      <c r="AG2" s="124">
        <f t="shared" si="1"/>
        <v>208008.3823051904</v>
      </c>
      <c r="AH2" s="124">
        <f t="shared" si="1"/>
        <v>227950.70569547775</v>
      </c>
      <c r="AI2" s="124">
        <f t="shared" si="1"/>
        <v>249804.95329668125</v>
      </c>
      <c r="AJ2" s="124">
        <f t="shared" si="1"/>
        <v>273754.42642814812</v>
      </c>
      <c r="AK2" s="124">
        <f t="shared" si="1"/>
        <v>299999.99999999994</v>
      </c>
    </row>
    <row r="3" spans="1:37" s="71" customFormat="1">
      <c r="A3" s="71" t="s">
        <v>186</v>
      </c>
      <c r="B3" s="125">
        <f>B2</f>
        <v>156.99588055951165</v>
      </c>
      <c r="C3" s="125">
        <f t="shared" ref="C3:AK3" si="2">C2-B2</f>
        <v>73.658307281181322</v>
      </c>
      <c r="D3" s="125">
        <f t="shared" si="2"/>
        <v>108.21683335328609</v>
      </c>
      <c r="E3" s="125">
        <f t="shared" si="2"/>
        <v>158.98930417051361</v>
      </c>
      <c r="F3" s="125">
        <f t="shared" si="2"/>
        <v>233.58287299077136</v>
      </c>
      <c r="G3" s="125">
        <f t="shared" si="2"/>
        <v>343.17376781589633</v>
      </c>
      <c r="H3" s="125">
        <f t="shared" si="2"/>
        <v>504.18180669270168</v>
      </c>
      <c r="I3" s="125">
        <f t="shared" si="2"/>
        <v>740.73055122408937</v>
      </c>
      <c r="J3" s="125">
        <f t="shared" si="2"/>
        <v>1088.2616989215644</v>
      </c>
      <c r="K3" s="125">
        <f t="shared" si="2"/>
        <v>1598.8452526799665</v>
      </c>
      <c r="L3" s="125">
        <f t="shared" si="2"/>
        <v>2348.9810810676227</v>
      </c>
      <c r="M3" s="125">
        <f t="shared" si="2"/>
        <v>3451.060763988814</v>
      </c>
      <c r="N3" s="125">
        <f t="shared" si="2"/>
        <v>2201.5416245441284</v>
      </c>
      <c r="O3" s="125">
        <f t="shared" si="2"/>
        <v>2650.0407350428359</v>
      </c>
      <c r="P3" s="125">
        <f t="shared" si="2"/>
        <v>3189.9082983909357</v>
      </c>
      <c r="Q3" s="125">
        <f t="shared" si="2"/>
        <v>3839.7579394110253</v>
      </c>
      <c r="R3" s="125">
        <f t="shared" si="2"/>
        <v>4621.9952594584247</v>
      </c>
      <c r="S3" s="125">
        <f t="shared" si="2"/>
        <v>5563.5903396902613</v>
      </c>
      <c r="T3" s="125">
        <f t="shared" si="2"/>
        <v>6697.007619069198</v>
      </c>
      <c r="U3" s="125">
        <f t="shared" si="2"/>
        <v>8061.3252075579294</v>
      </c>
      <c r="V3" s="125">
        <f t="shared" si="2"/>
        <v>9703.5822263318551</v>
      </c>
      <c r="W3" s="125">
        <f t="shared" si="2"/>
        <v>11680.400628782954</v>
      </c>
      <c r="X3" s="125">
        <f t="shared" si="2"/>
        <v>14059.937419672598</v>
      </c>
      <c r="Y3" s="125">
        <f t="shared" si="2"/>
        <v>16924.234581301964</v>
      </c>
      <c r="Z3" s="125">
        <f t="shared" si="2"/>
        <v>9587.2691135244386</v>
      </c>
      <c r="AA3" s="125">
        <f t="shared" si="2"/>
        <v>10506.426404075828</v>
      </c>
      <c r="AB3" s="125">
        <f t="shared" si="2"/>
        <v>11513.705777648967</v>
      </c>
      <c r="AC3" s="125">
        <f t="shared" si="2"/>
        <v>12617.555735491595</v>
      </c>
      <c r="AD3" s="125">
        <f t="shared" si="2"/>
        <v>13827.234759402112</v>
      </c>
      <c r="AE3" s="125">
        <f t="shared" si="2"/>
        <v>15152.888966744766</v>
      </c>
      <c r="AF3" s="125">
        <f t="shared" si="2"/>
        <v>16605.637210460147</v>
      </c>
      <c r="AG3" s="125">
        <f t="shared" si="2"/>
        <v>18197.664337842521</v>
      </c>
      <c r="AH3" s="125">
        <f t="shared" si="2"/>
        <v>19942.323390287347</v>
      </c>
      <c r="AI3" s="125">
        <f t="shared" si="2"/>
        <v>21854.247601203504</v>
      </c>
      <c r="AJ3" s="125">
        <f t="shared" si="2"/>
        <v>23949.473131466861</v>
      </c>
      <c r="AK3" s="125">
        <f t="shared" si="2"/>
        <v>26245.573571851826</v>
      </c>
    </row>
    <row r="4" spans="1:37" s="71" customFormat="1">
      <c r="A4" s="71" t="s">
        <v>187</v>
      </c>
      <c r="B4" s="126" t="s">
        <v>188</v>
      </c>
      <c r="C4" s="126">
        <f>(C2-B2)/B2</f>
        <v>0.4691735032707437</v>
      </c>
      <c r="D4" s="126">
        <f t="shared" ref="D4:M4" si="3">(D2-C2)/C2</f>
        <v>0.4691735032707437</v>
      </c>
      <c r="E4" s="126">
        <f t="shared" si="3"/>
        <v>0.46917350327074375</v>
      </c>
      <c r="F4" s="126">
        <f t="shared" si="3"/>
        <v>0.46917350327074381</v>
      </c>
      <c r="G4" s="126">
        <f t="shared" si="3"/>
        <v>0.4691735032707432</v>
      </c>
      <c r="H4" s="126">
        <f t="shared" si="3"/>
        <v>0.46917350327074381</v>
      </c>
      <c r="I4" s="126">
        <f t="shared" si="3"/>
        <v>0.46917350327074375</v>
      </c>
      <c r="J4" s="126">
        <f t="shared" si="3"/>
        <v>0.4691735032707437</v>
      </c>
      <c r="K4" s="126">
        <f t="shared" si="3"/>
        <v>0.46917350327074381</v>
      </c>
      <c r="L4" s="126">
        <f t="shared" si="3"/>
        <v>0.46917350327074353</v>
      </c>
      <c r="M4" s="126">
        <f t="shared" si="3"/>
        <v>0.46917350327074303</v>
      </c>
      <c r="N4" s="126">
        <f t="shared" ref="N4:Y4" si="4">$K$16</f>
        <v>0.20372047727763443</v>
      </c>
      <c r="O4" s="126">
        <f t="shared" si="4"/>
        <v>0.20372047727763443</v>
      </c>
      <c r="P4" s="126">
        <f t="shared" si="4"/>
        <v>0.20372047727763443</v>
      </c>
      <c r="Q4" s="126">
        <f t="shared" si="4"/>
        <v>0.20372047727763443</v>
      </c>
      <c r="R4" s="126">
        <f t="shared" si="4"/>
        <v>0.20372047727763443</v>
      </c>
      <c r="S4" s="126">
        <f t="shared" si="4"/>
        <v>0.20372047727763443</v>
      </c>
      <c r="T4" s="126">
        <f t="shared" si="4"/>
        <v>0.20372047727763443</v>
      </c>
      <c r="U4" s="126">
        <f t="shared" si="4"/>
        <v>0.20372047727763443</v>
      </c>
      <c r="V4" s="126">
        <f t="shared" si="4"/>
        <v>0.20372047727763443</v>
      </c>
      <c r="W4" s="126">
        <f t="shared" si="4"/>
        <v>0.20372047727763443</v>
      </c>
      <c r="X4" s="126">
        <f t="shared" si="4"/>
        <v>0.20372047727763443</v>
      </c>
      <c r="Y4" s="126">
        <f t="shared" si="4"/>
        <v>0.20372047727763443</v>
      </c>
      <c r="Z4" s="126">
        <f t="shared" ref="Z4:AK4" si="5">$K$19</f>
        <v>9.5872691135244326E-2</v>
      </c>
      <c r="AA4" s="126">
        <f t="shared" si="5"/>
        <v>9.5872691135244326E-2</v>
      </c>
      <c r="AB4" s="126">
        <f t="shared" si="5"/>
        <v>9.5872691135244326E-2</v>
      </c>
      <c r="AC4" s="126">
        <f t="shared" si="5"/>
        <v>9.5872691135244326E-2</v>
      </c>
      <c r="AD4" s="126">
        <f t="shared" si="5"/>
        <v>9.5872691135244326E-2</v>
      </c>
      <c r="AE4" s="126">
        <f t="shared" si="5"/>
        <v>9.5872691135244326E-2</v>
      </c>
      <c r="AF4" s="126">
        <f t="shared" si="5"/>
        <v>9.5872691135244326E-2</v>
      </c>
      <c r="AG4" s="126">
        <f t="shared" si="5"/>
        <v>9.5872691135244326E-2</v>
      </c>
      <c r="AH4" s="126">
        <f t="shared" si="5"/>
        <v>9.5872691135244326E-2</v>
      </c>
      <c r="AI4" s="126">
        <f t="shared" si="5"/>
        <v>9.5872691135244326E-2</v>
      </c>
      <c r="AJ4" s="126">
        <f t="shared" si="5"/>
        <v>9.5872691135244326E-2</v>
      </c>
      <c r="AK4" s="126">
        <f t="shared" si="5"/>
        <v>9.5872691135244326E-2</v>
      </c>
    </row>
    <row r="5" spans="1:37">
      <c r="A5" s="127" t="s">
        <v>189</v>
      </c>
      <c r="B5" s="128">
        <v>0</v>
      </c>
      <c r="C5" s="128">
        <v>0</v>
      </c>
      <c r="D5" s="128">
        <v>0</v>
      </c>
      <c r="E5" s="128">
        <v>0</v>
      </c>
      <c r="F5" s="128">
        <v>0</v>
      </c>
      <c r="G5" s="128">
        <v>0</v>
      </c>
      <c r="H5" s="128">
        <f>B3*0.37*1</f>
        <v>58.088475807019307</v>
      </c>
      <c r="I5" s="128">
        <f t="shared" ref="I5:S5" si="6">C3*0.37*1</f>
        <v>27.25357369403709</v>
      </c>
      <c r="J5" s="128">
        <f t="shared" si="6"/>
        <v>40.040228340715856</v>
      </c>
      <c r="K5" s="128">
        <f t="shared" si="6"/>
        <v>58.826042543090033</v>
      </c>
      <c r="L5" s="128">
        <f t="shared" si="6"/>
        <v>86.42566300658541</v>
      </c>
      <c r="M5" s="128">
        <f t="shared" si="6"/>
        <v>126.97429409188165</v>
      </c>
      <c r="N5" s="128">
        <f t="shared" si="6"/>
        <v>186.54726847629962</v>
      </c>
      <c r="O5" s="128">
        <f t="shared" si="6"/>
        <v>274.07030395291304</v>
      </c>
      <c r="P5" s="128">
        <f t="shared" si="6"/>
        <v>402.65682860097883</v>
      </c>
      <c r="Q5" s="128">
        <f t="shared" si="6"/>
        <v>591.57274349158763</v>
      </c>
      <c r="R5" s="128">
        <f t="shared" si="6"/>
        <v>869.12299999502034</v>
      </c>
      <c r="S5" s="128">
        <f t="shared" si="6"/>
        <v>1276.8924826758612</v>
      </c>
      <c r="T5" s="128">
        <f>(N3+B3)*0.37*1</f>
        <v>872.65887688834675</v>
      </c>
      <c r="U5" s="128">
        <f t="shared" ref="U5:AK5" si="7">(O3+C3)*0.37*1</f>
        <v>1007.7686456598864</v>
      </c>
      <c r="V5" s="128">
        <f t="shared" si="7"/>
        <v>1220.306298745362</v>
      </c>
      <c r="W5" s="128">
        <f t="shared" si="7"/>
        <v>1479.5364801251694</v>
      </c>
      <c r="X5" s="128">
        <f t="shared" si="7"/>
        <v>1796.5639090062027</v>
      </c>
      <c r="Y5" s="128">
        <f t="shared" si="7"/>
        <v>2185.5027197772783</v>
      </c>
      <c r="Z5" s="128">
        <f t="shared" si="7"/>
        <v>2664.4400875319029</v>
      </c>
      <c r="AA5" s="128">
        <f t="shared" si="7"/>
        <v>3256.760630749347</v>
      </c>
      <c r="AB5" s="128">
        <f t="shared" si="7"/>
        <v>3992.9822523437651</v>
      </c>
      <c r="AC5" s="128">
        <f t="shared" si="7"/>
        <v>4913.3209761412809</v>
      </c>
      <c r="AD5" s="128">
        <f t="shared" si="7"/>
        <v>6071.2998452738811</v>
      </c>
      <c r="AE5" s="128">
        <f t="shared" si="7"/>
        <v>7538.8592777575877</v>
      </c>
      <c r="AF5" s="128">
        <f t="shared" si="7"/>
        <v>4361.8599730853693</v>
      </c>
      <c r="AG5" s="128">
        <f t="shared" si="7"/>
        <v>4867.8928414739057</v>
      </c>
      <c r="AH5" s="128">
        <f t="shared" si="7"/>
        <v>5440.3372081347643</v>
      </c>
      <c r="AI5" s="128">
        <f t="shared" si="7"/>
        <v>6089.2060597139689</v>
      </c>
      <c r="AJ5" s="128">
        <f t="shared" si="7"/>
        <v>6826.2151069783986</v>
      </c>
      <c r="AK5" s="128">
        <f t="shared" si="7"/>
        <v>7665.0973433809595</v>
      </c>
    </row>
    <row r="6" spans="1:37" ht="15" customHeight="1">
      <c r="A6" s="71" t="s">
        <v>190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  <c r="W6" s="72">
        <v>22</v>
      </c>
      <c r="X6" s="72">
        <v>23</v>
      </c>
      <c r="Y6" s="72">
        <v>24</v>
      </c>
      <c r="Z6" s="72">
        <v>25</v>
      </c>
      <c r="AA6" s="72">
        <v>26</v>
      </c>
      <c r="AB6" s="72">
        <v>27</v>
      </c>
      <c r="AC6" s="72">
        <v>28</v>
      </c>
      <c r="AD6" s="72">
        <v>29</v>
      </c>
      <c r="AE6" s="72">
        <v>30</v>
      </c>
      <c r="AF6" s="72">
        <v>31</v>
      </c>
      <c r="AG6" s="72">
        <v>32</v>
      </c>
      <c r="AH6" s="72">
        <v>33</v>
      </c>
      <c r="AI6" s="72">
        <v>34</v>
      </c>
      <c r="AJ6" s="72">
        <v>35</v>
      </c>
      <c r="AK6" s="72">
        <v>36</v>
      </c>
    </row>
    <row r="7" spans="1:37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</row>
    <row r="8" spans="1:37">
      <c r="A8" s="71" t="s">
        <v>191</v>
      </c>
      <c r="B8" s="72">
        <v>0</v>
      </c>
      <c r="C8" s="72">
        <v>1</v>
      </c>
      <c r="D8" s="72">
        <v>1</v>
      </c>
      <c r="E8" s="72">
        <v>1</v>
      </c>
      <c r="F8" s="72">
        <v>2</v>
      </c>
      <c r="G8" s="72">
        <v>2</v>
      </c>
      <c r="H8" s="72">
        <v>2</v>
      </c>
      <c r="I8" s="72">
        <v>3</v>
      </c>
      <c r="J8" s="72">
        <v>3</v>
      </c>
      <c r="K8" s="72">
        <v>3</v>
      </c>
      <c r="L8" s="72">
        <v>4</v>
      </c>
      <c r="M8" s="72">
        <v>4</v>
      </c>
      <c r="N8" s="72">
        <v>4</v>
      </c>
      <c r="O8" s="72">
        <v>5</v>
      </c>
      <c r="P8" s="72">
        <v>5</v>
      </c>
      <c r="Q8" s="72">
        <v>5</v>
      </c>
      <c r="R8" s="72">
        <v>6</v>
      </c>
      <c r="S8" s="72">
        <v>6</v>
      </c>
      <c r="T8" s="72">
        <v>7</v>
      </c>
      <c r="U8" s="72">
        <v>7</v>
      </c>
      <c r="V8" s="72">
        <v>8</v>
      </c>
      <c r="W8" s="72">
        <v>8</v>
      </c>
      <c r="X8" s="72">
        <v>9</v>
      </c>
      <c r="Y8" s="72">
        <v>9</v>
      </c>
      <c r="Z8" s="72">
        <v>10</v>
      </c>
      <c r="AA8" s="72">
        <v>11</v>
      </c>
      <c r="AB8" s="72">
        <v>12</v>
      </c>
      <c r="AC8" s="72">
        <v>13</v>
      </c>
      <c r="AD8" s="72">
        <v>14</v>
      </c>
      <c r="AE8" s="72">
        <v>15</v>
      </c>
      <c r="AF8" s="72">
        <v>16</v>
      </c>
      <c r="AG8" s="72">
        <v>17</v>
      </c>
      <c r="AH8" s="72">
        <v>18</v>
      </c>
      <c r="AI8" s="72">
        <v>19</v>
      </c>
      <c r="AJ8" s="72">
        <v>20</v>
      </c>
      <c r="AK8" s="72">
        <v>21</v>
      </c>
    </row>
    <row r="9" spans="1:37">
      <c r="A9" s="129" t="s">
        <v>192</v>
      </c>
      <c r="B9" s="130">
        <f t="shared" ref="B9:AK9" si="8">B8*$Q$25</f>
        <v>0</v>
      </c>
      <c r="C9" s="130">
        <f t="shared" si="8"/>
        <v>800</v>
      </c>
      <c r="D9" s="130">
        <f t="shared" si="8"/>
        <v>800</v>
      </c>
      <c r="E9" s="130">
        <f t="shared" si="8"/>
        <v>800</v>
      </c>
      <c r="F9" s="130">
        <f>F8*$Q$25</f>
        <v>1600</v>
      </c>
      <c r="G9" s="130">
        <f>G8*$Q$25</f>
        <v>1600</v>
      </c>
      <c r="H9" s="130">
        <f>H8*$Q$25</f>
        <v>1600</v>
      </c>
      <c r="I9" s="130">
        <f>I8*$Q$25</f>
        <v>2400</v>
      </c>
      <c r="J9" s="130">
        <f>J8*$Q$25</f>
        <v>2400</v>
      </c>
      <c r="K9" s="130">
        <f t="shared" si="8"/>
        <v>2400</v>
      </c>
      <c r="L9" s="130">
        <f t="shared" si="8"/>
        <v>3200</v>
      </c>
      <c r="M9" s="130">
        <f t="shared" si="8"/>
        <v>3200</v>
      </c>
      <c r="N9" s="130">
        <f t="shared" si="8"/>
        <v>3200</v>
      </c>
      <c r="O9" s="130">
        <f t="shared" si="8"/>
        <v>4000</v>
      </c>
      <c r="P9" s="130">
        <f t="shared" si="8"/>
        <v>4000</v>
      </c>
      <c r="Q9" s="130">
        <f t="shared" si="8"/>
        <v>4000</v>
      </c>
      <c r="R9" s="130">
        <f t="shared" si="8"/>
        <v>4800</v>
      </c>
      <c r="S9" s="130">
        <f t="shared" si="8"/>
        <v>4800</v>
      </c>
      <c r="T9" s="130">
        <f t="shared" si="8"/>
        <v>5600</v>
      </c>
      <c r="U9" s="130">
        <f t="shared" si="8"/>
        <v>5600</v>
      </c>
      <c r="V9" s="130">
        <f t="shared" si="8"/>
        <v>6400</v>
      </c>
      <c r="W9" s="130">
        <f t="shared" si="8"/>
        <v>6400</v>
      </c>
      <c r="X9" s="130">
        <f t="shared" si="8"/>
        <v>7200</v>
      </c>
      <c r="Y9" s="130">
        <f t="shared" si="8"/>
        <v>7200</v>
      </c>
      <c r="Z9" s="130">
        <f t="shared" si="8"/>
        <v>8000</v>
      </c>
      <c r="AA9" s="130">
        <f t="shared" si="8"/>
        <v>8800</v>
      </c>
      <c r="AB9" s="130">
        <f t="shared" si="8"/>
        <v>9600</v>
      </c>
      <c r="AC9" s="130">
        <f t="shared" si="8"/>
        <v>10400</v>
      </c>
      <c r="AD9" s="130">
        <f t="shared" si="8"/>
        <v>11200</v>
      </c>
      <c r="AE9" s="130">
        <f t="shared" si="8"/>
        <v>12000</v>
      </c>
      <c r="AF9" s="130">
        <f t="shared" si="8"/>
        <v>12800</v>
      </c>
      <c r="AG9" s="130">
        <f t="shared" si="8"/>
        <v>13600</v>
      </c>
      <c r="AH9" s="130">
        <f t="shared" si="8"/>
        <v>14400</v>
      </c>
      <c r="AI9" s="130">
        <f t="shared" si="8"/>
        <v>15200</v>
      </c>
      <c r="AJ9" s="130">
        <f t="shared" si="8"/>
        <v>16000</v>
      </c>
      <c r="AK9" s="130">
        <f t="shared" si="8"/>
        <v>16800</v>
      </c>
    </row>
    <row r="10" spans="1:37" s="71" customFormat="1"/>
    <row r="11" spans="1:37">
      <c r="A11" s="131" t="s">
        <v>193</v>
      </c>
      <c r="B11" s="132">
        <f>0.56*B2*3*4.2*$Q$26/1000</f>
        <v>5.5388146661395714</v>
      </c>
      <c r="C11" s="132">
        <f>0.56*C2*3*4.2*$Q$26/1000</f>
        <v>8.1374797470196487</v>
      </c>
      <c r="D11" s="132">
        <f t="shared" ref="D11:AK11" si="9">0.56*D2*3*4.2*$Q$26/1000</f>
        <v>11.955369627723583</v>
      </c>
      <c r="E11" s="132">
        <f t="shared" si="9"/>
        <v>17.564512278859304</v>
      </c>
      <c r="F11" s="132">
        <f t="shared" si="9"/>
        <v>25.805316037973718</v>
      </c>
      <c r="G11" s="132">
        <f t="shared" si="9"/>
        <v>37.912486566518545</v>
      </c>
      <c r="H11" s="132">
        <f t="shared" si="9"/>
        <v>55.700020706637062</v>
      </c>
      <c r="I11" s="132">
        <f t="shared" si="9"/>
        <v>81.832994553822957</v>
      </c>
      <c r="J11" s="132">
        <f t="shared" si="9"/>
        <v>120.22686729177572</v>
      </c>
      <c r="K11" s="132">
        <f t="shared" si="9"/>
        <v>176.63412780632495</v>
      </c>
      <c r="L11" s="132">
        <f t="shared" si="9"/>
        <v>259.50618034639069</v>
      </c>
      <c r="M11" s="132">
        <f t="shared" si="9"/>
        <v>381.25960409991609</v>
      </c>
      <c r="N11" s="132">
        <f t="shared" si="9"/>
        <v>458.92999261383295</v>
      </c>
      <c r="O11" s="132">
        <f t="shared" si="9"/>
        <v>552.42342974614417</v>
      </c>
      <c r="P11" s="132">
        <f t="shared" si="9"/>
        <v>664.96339451337644</v>
      </c>
      <c r="Q11" s="132">
        <f t="shared" si="9"/>
        <v>800.43005461579753</v>
      </c>
      <c r="R11" s="132">
        <f t="shared" si="9"/>
        <v>963.49404736949066</v>
      </c>
      <c r="S11" s="132">
        <f t="shared" si="9"/>
        <v>1159.777514553763</v>
      </c>
      <c r="T11" s="132">
        <f t="shared" si="9"/>
        <v>1396.0479433545243</v>
      </c>
      <c r="U11" s="132">
        <f t="shared" si="9"/>
        <v>1680.4514966771683</v>
      </c>
      <c r="V11" s="132">
        <f t="shared" si="9"/>
        <v>2022.7938776221558</v>
      </c>
      <c r="W11" s="132">
        <f t="shared" si="9"/>
        <v>2434.8784118056187</v>
      </c>
      <c r="X11" s="132">
        <f t="shared" si="9"/>
        <v>2930.9130039716679</v>
      </c>
      <c r="Y11" s="132">
        <f t="shared" si="9"/>
        <v>3528.0000000000009</v>
      </c>
      <c r="Z11" s="132">
        <f t="shared" si="9"/>
        <v>3866.2388543251436</v>
      </c>
      <c r="AA11" s="132">
        <f t="shared" si="9"/>
        <v>4236.905577860939</v>
      </c>
      <c r="AB11" s="132">
        <f t="shared" si="9"/>
        <v>4643.1091176963946</v>
      </c>
      <c r="AC11" s="132">
        <f t="shared" si="9"/>
        <v>5088.2564840445375</v>
      </c>
      <c r="AD11" s="132">
        <f t="shared" si="9"/>
        <v>5576.081326356245</v>
      </c>
      <c r="AE11" s="132">
        <f t="shared" si="9"/>
        <v>6110.6752491030002</v>
      </c>
      <c r="AF11" s="132">
        <f t="shared" si="9"/>
        <v>6696.5221298880333</v>
      </c>
      <c r="AG11" s="132">
        <f t="shared" si="9"/>
        <v>7338.5357277271169</v>
      </c>
      <c r="AH11" s="132">
        <f t="shared" si="9"/>
        <v>8042.1008969364557</v>
      </c>
      <c r="AI11" s="132">
        <f t="shared" si="9"/>
        <v>8813.1187523069166</v>
      </c>
      <c r="AJ11" s="132">
        <f t="shared" si="9"/>
        <v>9658.0561643850669</v>
      </c>
      <c r="AK11" s="132">
        <f t="shared" si="9"/>
        <v>10583.999999999998</v>
      </c>
    </row>
    <row r="12" spans="1:37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8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</row>
    <row r="13" spans="1:37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</row>
    <row r="14" spans="1:37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133" t="s">
        <v>194</v>
      </c>
      <c r="P14" s="134" t="s">
        <v>195</v>
      </c>
      <c r="Q14" s="135" t="s">
        <v>196</v>
      </c>
      <c r="R14" s="136">
        <v>178000000</v>
      </c>
      <c r="S14" s="137">
        <v>1</v>
      </c>
      <c r="T14" s="71"/>
      <c r="U14" s="137">
        <v>2.9999999999999997E-4</v>
      </c>
      <c r="V14" s="71">
        <f>U14*R14</f>
        <v>53399.999999999993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</row>
    <row r="15" spans="1:37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138">
        <f>(100000/M2)</f>
        <v>9.2535373851865597</v>
      </c>
      <c r="L15" s="71"/>
      <c r="M15" s="71"/>
      <c r="N15" s="71"/>
      <c r="O15" s="139"/>
      <c r="P15" s="134" t="s">
        <v>197</v>
      </c>
      <c r="Q15" s="140" t="s">
        <v>198</v>
      </c>
      <c r="R15" s="136">
        <f>R14*S15</f>
        <v>96120000</v>
      </c>
      <c r="S15" s="137">
        <v>0.54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</row>
    <row r="16" spans="1:37">
      <c r="A16" s="71">
        <v>300000</v>
      </c>
      <c r="B16" s="71"/>
      <c r="C16" s="71"/>
      <c r="D16" s="71"/>
      <c r="E16" s="71"/>
      <c r="F16" s="71"/>
      <c r="G16" s="71"/>
      <c r="H16" s="71"/>
      <c r="I16" s="71"/>
      <c r="J16" s="71"/>
      <c r="K16" s="71">
        <f>(K15^(1/12))-1</f>
        <v>0.20372047727763443</v>
      </c>
      <c r="L16" s="71"/>
      <c r="M16" s="71"/>
      <c r="N16" s="71"/>
      <c r="O16" s="141"/>
      <c r="P16" s="134" t="s">
        <v>199</v>
      </c>
      <c r="Q16" s="140" t="s">
        <v>200</v>
      </c>
      <c r="R16" s="136">
        <v>547000</v>
      </c>
      <c r="S16" s="142">
        <f>R16/R15</f>
        <v>5.6908031627132755E-3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</row>
    <row r="17" spans="1:37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133" t="s">
        <v>201</v>
      </c>
      <c r="P17" s="134" t="s">
        <v>195</v>
      </c>
      <c r="Q17" s="140" t="s">
        <v>202</v>
      </c>
      <c r="R17" s="136">
        <v>16000</v>
      </c>
      <c r="S17" s="137">
        <v>1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</row>
    <row r="18" spans="1:37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138">
        <f>300/100</f>
        <v>3</v>
      </c>
      <c r="L18" s="71"/>
      <c r="M18" s="71"/>
      <c r="N18" s="71"/>
      <c r="O18" s="139"/>
      <c r="P18" s="134" t="s">
        <v>197</v>
      </c>
      <c r="Q18" s="140" t="s">
        <v>203</v>
      </c>
      <c r="R18" s="136">
        <f>R17*S18</f>
        <v>10400</v>
      </c>
      <c r="S18" s="137">
        <v>0.65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</row>
    <row r="19" spans="1:37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>
        <f>(K18^(1/12))-1</f>
        <v>9.5872691135244326E-2</v>
      </c>
      <c r="L19" s="71"/>
      <c r="M19" s="71"/>
      <c r="N19" s="71"/>
      <c r="O19" s="141"/>
      <c r="P19" s="134" t="s">
        <v>204</v>
      </c>
      <c r="Q19" s="140" t="s">
        <v>205</v>
      </c>
      <c r="R19" s="136">
        <v>100</v>
      </c>
      <c r="S19" s="137">
        <f>R19/R18</f>
        <v>9.6153846153846159E-3</v>
      </c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</row>
    <row r="20" spans="1:37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133" t="s">
        <v>206</v>
      </c>
      <c r="P20" s="134" t="s">
        <v>195</v>
      </c>
      <c r="Q20" s="140" t="s">
        <v>207</v>
      </c>
      <c r="R20" s="136">
        <v>105000000000</v>
      </c>
      <c r="S20" s="142">
        <v>1</v>
      </c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</row>
    <row r="21" spans="1:37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139"/>
      <c r="P21" s="134" t="s">
        <v>197</v>
      </c>
      <c r="Q21" s="140" t="s">
        <v>208</v>
      </c>
      <c r="R21" s="136">
        <f>R20*S21</f>
        <v>2625000000</v>
      </c>
      <c r="S21" s="137">
        <v>2.5000000000000001E-2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</row>
    <row r="22" spans="1:37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141"/>
      <c r="P22" s="134" t="s">
        <v>199</v>
      </c>
      <c r="Q22" s="140" t="s">
        <v>209</v>
      </c>
      <c r="R22" s="136">
        <f>R21*S22</f>
        <v>144375</v>
      </c>
      <c r="S22" s="137">
        <v>5.5000000000000002E-5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</row>
    <row r="23" spans="1:37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143"/>
      <c r="P23" s="144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</row>
    <row r="24" spans="1:37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145" t="s">
        <v>210</v>
      </c>
      <c r="P24" s="71"/>
      <c r="Q24" s="71">
        <v>1</v>
      </c>
      <c r="R24" s="8" t="s">
        <v>211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</row>
    <row r="25" spans="1:37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 t="s">
        <v>212</v>
      </c>
      <c r="P25" s="71"/>
      <c r="Q25" s="71">
        <v>800</v>
      </c>
      <c r="R25" s="8" t="s">
        <v>211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</row>
    <row r="26" spans="1:37" ht="30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146" t="s">
        <v>213</v>
      </c>
      <c r="P26" s="146"/>
      <c r="Q26" s="71">
        <v>5</v>
      </c>
      <c r="R26" s="71" t="s">
        <v>214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</row>
    <row r="27" spans="1:37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</row>
    <row r="28" spans="1:37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</row>
    <row r="29" spans="1:37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</row>
    <row r="30" spans="1:37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</row>
    <row r="31" spans="1:37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</row>
    <row r="32" spans="1:3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</row>
    <row r="33" spans="1:37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</row>
  </sheetData>
  <mergeCells count="4">
    <mergeCell ref="O14:O16"/>
    <mergeCell ref="O17:O19"/>
    <mergeCell ref="O20:O22"/>
    <mergeCell ref="O26:P26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4"/>
  <sheetViews>
    <sheetView tabSelected="1" workbookViewId="0">
      <selection activeCell="H5" sqref="H5"/>
    </sheetView>
  </sheetViews>
  <sheetFormatPr defaultColWidth="11.42578125" defaultRowHeight="15"/>
  <cols>
    <col min="1" max="1" width="31.85546875" bestFit="1" customWidth="1"/>
    <col min="2" max="2" width="14.5703125" bestFit="1" customWidth="1"/>
    <col min="38" max="16384" width="11.42578125" style="4"/>
  </cols>
  <sheetData>
    <row r="1" spans="1:37" ht="22.5">
      <c r="A1" s="84" t="s">
        <v>160</v>
      </c>
      <c r="B1" s="84" t="s">
        <v>161</v>
      </c>
      <c r="C1" s="84" t="s">
        <v>162</v>
      </c>
      <c r="D1" s="85" t="s">
        <v>163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</row>
    <row r="2" spans="1:37">
      <c r="A2" s="86" t="s">
        <v>164</v>
      </c>
      <c r="B2" s="87">
        <v>0.63</v>
      </c>
      <c r="C2" s="86">
        <v>7</v>
      </c>
      <c r="D2" s="88">
        <v>90500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1:37">
      <c r="A3" s="89" t="s">
        <v>165</v>
      </c>
      <c r="B3" s="90">
        <v>0.14000000000000001</v>
      </c>
      <c r="C3" s="89">
        <v>6</v>
      </c>
      <c r="D3" s="17">
        <v>12100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>
      <c r="A4" s="89" t="s">
        <v>166</v>
      </c>
      <c r="B4" s="90">
        <v>0.38</v>
      </c>
      <c r="C4" s="89">
        <v>7</v>
      </c>
      <c r="D4" s="17">
        <v>16600000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</row>
    <row r="5" spans="1:37">
      <c r="A5" s="89" t="s">
        <v>167</v>
      </c>
      <c r="B5" s="90">
        <v>1.91</v>
      </c>
      <c r="C5" s="89">
        <v>7</v>
      </c>
      <c r="D5" s="17">
        <v>40500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</row>
    <row r="6" spans="1:37">
      <c r="A6" s="89" t="s">
        <v>168</v>
      </c>
      <c r="B6" s="90">
        <v>0.12</v>
      </c>
      <c r="C6" s="89">
        <v>7</v>
      </c>
      <c r="D6" s="17">
        <v>450000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</row>
    <row r="7" spans="1:37">
      <c r="A7" s="89" t="s">
        <v>169</v>
      </c>
      <c r="B7" s="90">
        <v>1</v>
      </c>
      <c r="C7" s="89">
        <v>7</v>
      </c>
      <c r="D7" s="17">
        <v>2240000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</row>
    <row r="8" spans="1:37">
      <c r="A8" s="89" t="s">
        <v>170</v>
      </c>
      <c r="B8" s="90">
        <v>0.04</v>
      </c>
      <c r="C8" s="89">
        <v>7</v>
      </c>
      <c r="D8" s="17">
        <v>1000000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</row>
    <row r="9" spans="1:37">
      <c r="A9" s="89" t="s">
        <v>171</v>
      </c>
      <c r="B9" s="90">
        <v>0.33</v>
      </c>
      <c r="C9" s="89">
        <v>7</v>
      </c>
      <c r="D9" s="17">
        <v>1850500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</row>
    <row r="10" spans="1:37">
      <c r="A10" s="89" t="s">
        <v>172</v>
      </c>
      <c r="B10" s="90">
        <v>0.13</v>
      </c>
      <c r="C10" s="89">
        <v>7</v>
      </c>
      <c r="D10" s="17">
        <v>40500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</row>
    <row r="11" spans="1:37">
      <c r="A11" s="91" t="s">
        <v>173</v>
      </c>
      <c r="B11" s="92">
        <f>(SUMPRODUCT(B2:B10,D2:D10)/SUM(D2:D10))</f>
        <v>0.42080056978780778</v>
      </c>
      <c r="C11" s="92">
        <f>(SUMPRODUCT(C2:C10,D2:D10)/SUM(D2:D10))</f>
        <v>6.9994579848683713</v>
      </c>
      <c r="D11" s="93">
        <f>SUM(D2:D10)</f>
        <v>22324100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</row>
    <row r="12" spans="1:37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</row>
    <row r="13" spans="1:37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</row>
    <row r="14" spans="1:37">
      <c r="A14" s="94" t="s">
        <v>174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</row>
    <row r="15" spans="1:37">
      <c r="A15" s="95" t="s">
        <v>175</v>
      </c>
      <c r="B15" s="96">
        <v>1</v>
      </c>
      <c r="C15" s="96">
        <v>2</v>
      </c>
      <c r="D15" s="96">
        <v>3</v>
      </c>
      <c r="E15" s="96">
        <v>4</v>
      </c>
      <c r="F15" s="96">
        <v>5</v>
      </c>
      <c r="G15" s="96">
        <v>6</v>
      </c>
      <c r="H15" s="96">
        <v>7</v>
      </c>
      <c r="I15" s="96">
        <v>8</v>
      </c>
      <c r="J15" s="96">
        <v>9</v>
      </c>
      <c r="K15" s="96">
        <v>10</v>
      </c>
      <c r="L15" s="96">
        <v>11</v>
      </c>
      <c r="M15" s="96">
        <v>12</v>
      </c>
      <c r="N15" s="97">
        <v>13</v>
      </c>
      <c r="O15" s="97">
        <v>14</v>
      </c>
      <c r="P15" s="97">
        <v>15</v>
      </c>
      <c r="Q15" s="97">
        <v>16</v>
      </c>
      <c r="R15" s="97">
        <v>17</v>
      </c>
      <c r="S15" s="97">
        <v>18</v>
      </c>
      <c r="T15" s="97">
        <v>19</v>
      </c>
      <c r="U15" s="97">
        <v>20</v>
      </c>
      <c r="V15" s="97">
        <v>21</v>
      </c>
      <c r="W15" s="97">
        <v>22</v>
      </c>
      <c r="X15" s="97">
        <v>23</v>
      </c>
      <c r="Y15" s="97">
        <v>24</v>
      </c>
      <c r="Z15" s="98">
        <v>25</v>
      </c>
      <c r="AA15" s="98">
        <v>26</v>
      </c>
      <c r="AB15" s="98">
        <v>27</v>
      </c>
      <c r="AC15" s="98">
        <v>28</v>
      </c>
      <c r="AD15" s="98">
        <v>29</v>
      </c>
      <c r="AE15" s="98">
        <v>30</v>
      </c>
      <c r="AF15" s="98">
        <v>31</v>
      </c>
      <c r="AG15" s="98">
        <v>32</v>
      </c>
      <c r="AH15" s="98">
        <v>33</v>
      </c>
      <c r="AI15" s="98">
        <v>34</v>
      </c>
      <c r="AJ15" s="98">
        <v>35</v>
      </c>
      <c r="AK15" s="98">
        <v>36</v>
      </c>
    </row>
    <row r="16" spans="1:37">
      <c r="A16" s="99" t="s">
        <v>176</v>
      </c>
      <c r="B16" s="100">
        <v>0.33</v>
      </c>
      <c r="C16" s="100">
        <v>0.33</v>
      </c>
      <c r="D16" s="100">
        <v>0.33</v>
      </c>
      <c r="E16" s="100">
        <v>0.33</v>
      </c>
      <c r="F16" s="100">
        <v>0.33</v>
      </c>
      <c r="G16" s="100">
        <v>0.33</v>
      </c>
      <c r="H16" s="100">
        <v>0.33</v>
      </c>
      <c r="I16" s="100">
        <v>0.33</v>
      </c>
      <c r="J16" s="100">
        <v>0.33</v>
      </c>
      <c r="K16" s="100">
        <v>0.2</v>
      </c>
      <c r="L16" s="100">
        <v>0.15</v>
      </c>
      <c r="M16" s="100">
        <v>0.1</v>
      </c>
      <c r="N16" s="100">
        <v>0.1</v>
      </c>
      <c r="O16" s="100">
        <v>0.1</v>
      </c>
      <c r="P16" s="100">
        <v>0.1</v>
      </c>
      <c r="Q16" s="100">
        <v>0.1</v>
      </c>
      <c r="R16" s="100">
        <v>0.08</v>
      </c>
      <c r="S16" s="100">
        <v>0.06</v>
      </c>
      <c r="T16" s="100">
        <v>0.06</v>
      </c>
      <c r="U16" s="100">
        <v>0.05</v>
      </c>
      <c r="V16" s="100">
        <v>0.02</v>
      </c>
      <c r="W16" s="100">
        <v>0.02</v>
      </c>
      <c r="X16" s="100">
        <v>0.02</v>
      </c>
      <c r="Y16" s="100">
        <v>0.02</v>
      </c>
      <c r="Z16" s="100">
        <v>0.02</v>
      </c>
      <c r="AA16" s="100">
        <v>0.02</v>
      </c>
      <c r="AB16" s="100">
        <v>0.02</v>
      </c>
      <c r="AC16" s="100">
        <v>0.02</v>
      </c>
      <c r="AD16" s="100">
        <v>0.02</v>
      </c>
      <c r="AE16" s="100">
        <v>0.02</v>
      </c>
      <c r="AF16" s="100">
        <v>0.02</v>
      </c>
      <c r="AG16" s="100">
        <v>0.02</v>
      </c>
      <c r="AH16" s="100">
        <v>0.02</v>
      </c>
      <c r="AI16" s="100">
        <v>0.01</v>
      </c>
      <c r="AJ16" s="100">
        <v>0.01</v>
      </c>
      <c r="AK16" s="100">
        <v>0.01</v>
      </c>
    </row>
    <row r="17" spans="1:37">
      <c r="A17" s="99" t="s">
        <v>177</v>
      </c>
      <c r="B17" s="101">
        <f>Revenues!B3*B16</f>
        <v>51.808640584638844</v>
      </c>
      <c r="C17" s="101">
        <f>Revenues!C3*C16</f>
        <v>24.307241402789838</v>
      </c>
      <c r="D17" s="101">
        <f>Revenues!D3*D16</f>
        <v>35.711555006584412</v>
      </c>
      <c r="E17" s="101">
        <f>Revenues!E3*E16</f>
        <v>52.466470376269491</v>
      </c>
      <c r="F17" s="101">
        <f>Revenues!F3*F16</f>
        <v>77.082348086954553</v>
      </c>
      <c r="G17" s="101">
        <f>Revenues!G3*G16</f>
        <v>113.24734337924579</v>
      </c>
      <c r="H17" s="101">
        <f>Revenues!H3*H16</f>
        <v>166.37999620859156</v>
      </c>
      <c r="I17" s="101">
        <f>Revenues!I3*I16</f>
        <v>244.44108190394951</v>
      </c>
      <c r="J17" s="101">
        <f>Revenues!J3*J16</f>
        <v>359.12636064411629</v>
      </c>
      <c r="K17" s="101">
        <f>Revenues!K3*K16</f>
        <v>319.7690505359933</v>
      </c>
      <c r="L17" s="101">
        <f>Revenues!L3*L16</f>
        <v>352.3471621601434</v>
      </c>
      <c r="M17" s="101">
        <f>Revenues!M3*M16</f>
        <v>345.10607639888144</v>
      </c>
      <c r="N17" s="102">
        <f>Revenues!N3*N16</f>
        <v>220.15416245441284</v>
      </c>
      <c r="O17" s="102">
        <f>Revenues!O3*O16</f>
        <v>265.00407350428361</v>
      </c>
      <c r="P17" s="102">
        <f>Revenues!P3*P16</f>
        <v>318.99082983909358</v>
      </c>
      <c r="Q17" s="102">
        <f>Revenues!Q3*Q16</f>
        <v>383.97579394110255</v>
      </c>
      <c r="R17" s="102">
        <f>Revenues!R3*R16</f>
        <v>369.759620756674</v>
      </c>
      <c r="S17" s="102">
        <f>Revenues!S3*S16</f>
        <v>333.81542038141566</v>
      </c>
      <c r="T17" s="102">
        <f>Revenues!T3*T16</f>
        <v>401.82045714415187</v>
      </c>
      <c r="U17" s="102">
        <f>Revenues!U3*U16</f>
        <v>403.06626037789647</v>
      </c>
      <c r="V17" s="102">
        <f>Revenues!V3*V16</f>
        <v>194.0716445266371</v>
      </c>
      <c r="W17" s="102">
        <f>Revenues!W3*W16</f>
        <v>233.6080125756591</v>
      </c>
      <c r="X17" s="102">
        <f>Revenues!X3*X16</f>
        <v>281.19874839345198</v>
      </c>
      <c r="Y17" s="102">
        <f>Revenues!Y3*Y16</f>
        <v>338.48469162603931</v>
      </c>
      <c r="Z17" s="103">
        <f>Revenues!Z3*Z16</f>
        <v>191.74538227048879</v>
      </c>
      <c r="AA17" s="103">
        <f>Revenues!AA3*AA16</f>
        <v>210.12852808151658</v>
      </c>
      <c r="AB17" s="103">
        <f>Revenues!AB3*AB16</f>
        <v>230.27411555297934</v>
      </c>
      <c r="AC17" s="103">
        <f>Revenues!AC3*AC16</f>
        <v>252.3511147098319</v>
      </c>
      <c r="AD17" s="103">
        <f>Revenues!AD3*AD16</f>
        <v>276.54469518804223</v>
      </c>
      <c r="AE17" s="103">
        <f>Revenues!AE3*AE16</f>
        <v>303.05777933489532</v>
      </c>
      <c r="AF17" s="103">
        <f>Revenues!AF3*AF16</f>
        <v>332.11274420920296</v>
      </c>
      <c r="AG17" s="103">
        <f>Revenues!AG3*AG16</f>
        <v>363.95328675685045</v>
      </c>
      <c r="AH17" s="103">
        <f>Revenues!AH3*AH16</f>
        <v>398.84646780574695</v>
      </c>
      <c r="AI17" s="103">
        <f>Revenues!AI3*AI16</f>
        <v>218.54247601203505</v>
      </c>
      <c r="AJ17" s="103">
        <f>Revenues!AJ3*AJ16</f>
        <v>239.4947313146686</v>
      </c>
      <c r="AK17" s="103">
        <f>Revenues!AK3*AK16</f>
        <v>262.45573571851827</v>
      </c>
    </row>
    <row r="18" spans="1:37">
      <c r="A18" s="104" t="s">
        <v>178</v>
      </c>
      <c r="B18" s="105">
        <v>0.09</v>
      </c>
      <c r="C18" s="105">
        <v>0.09</v>
      </c>
      <c r="D18" s="105">
        <v>0.09</v>
      </c>
      <c r="E18" s="105">
        <v>0.09</v>
      </c>
      <c r="F18" s="105">
        <v>0.09</v>
      </c>
      <c r="G18" s="105">
        <v>0.09</v>
      </c>
      <c r="H18" s="105">
        <v>0.09</v>
      </c>
      <c r="I18" s="105">
        <v>0.09</v>
      </c>
      <c r="J18" s="105">
        <v>0.09</v>
      </c>
      <c r="K18" s="105">
        <v>0.09</v>
      </c>
      <c r="L18" s="105">
        <v>0.09</v>
      </c>
      <c r="M18" s="105">
        <v>0.09</v>
      </c>
      <c r="N18" s="106">
        <v>0.09</v>
      </c>
      <c r="O18" s="106">
        <v>0.09</v>
      </c>
      <c r="P18" s="106">
        <v>0.09</v>
      </c>
      <c r="Q18" s="106">
        <v>0.09</v>
      </c>
      <c r="R18" s="106">
        <v>0.09</v>
      </c>
      <c r="S18" s="106">
        <v>0.09</v>
      </c>
      <c r="T18" s="106">
        <v>0.09</v>
      </c>
      <c r="U18" s="106">
        <v>0.09</v>
      </c>
      <c r="V18" s="106">
        <v>0.09</v>
      </c>
      <c r="W18" s="106">
        <v>0.09</v>
      </c>
      <c r="X18" s="106">
        <v>0.09</v>
      </c>
      <c r="Y18" s="106">
        <v>0.09</v>
      </c>
      <c r="Z18" s="107">
        <v>0.09</v>
      </c>
      <c r="AA18" s="107">
        <v>0.09</v>
      </c>
      <c r="AB18" s="107">
        <v>0.09</v>
      </c>
      <c r="AC18" s="107">
        <v>0.09</v>
      </c>
      <c r="AD18" s="107">
        <v>0.09</v>
      </c>
      <c r="AE18" s="107">
        <v>0.09</v>
      </c>
      <c r="AF18" s="107">
        <v>0.09</v>
      </c>
      <c r="AG18" s="107">
        <v>0.09</v>
      </c>
      <c r="AH18" s="107">
        <v>0.09</v>
      </c>
      <c r="AI18" s="107">
        <v>0.09</v>
      </c>
      <c r="AJ18" s="107">
        <v>0.09</v>
      </c>
      <c r="AK18" s="107">
        <v>0.09</v>
      </c>
    </row>
    <row r="19" spans="1:37" ht="16.5" customHeight="1">
      <c r="A19" s="104" t="s">
        <v>179</v>
      </c>
      <c r="B19" s="108">
        <f>B17/B18</f>
        <v>575.65156205154278</v>
      </c>
      <c r="C19" s="108">
        <f t="shared" ref="C19:AK19" si="0">C17/C18</f>
        <v>270.08046003099821</v>
      </c>
      <c r="D19" s="108">
        <f t="shared" si="0"/>
        <v>396.79505562871572</v>
      </c>
      <c r="E19" s="108">
        <f t="shared" si="0"/>
        <v>582.96078195854989</v>
      </c>
      <c r="F19" s="108">
        <f t="shared" si="0"/>
        <v>856.47053429949506</v>
      </c>
      <c r="G19" s="108">
        <f t="shared" si="0"/>
        <v>1258.3038153249533</v>
      </c>
      <c r="H19" s="108">
        <f t="shared" si="0"/>
        <v>1848.6666245399063</v>
      </c>
      <c r="I19" s="108">
        <f t="shared" si="0"/>
        <v>2716.0120211549947</v>
      </c>
      <c r="J19" s="108">
        <f t="shared" si="0"/>
        <v>3990.2928960457366</v>
      </c>
      <c r="K19" s="108">
        <f t="shared" si="0"/>
        <v>3552.9894503999258</v>
      </c>
      <c r="L19" s="108">
        <f t="shared" si="0"/>
        <v>3914.9684684460381</v>
      </c>
      <c r="M19" s="108">
        <f t="shared" si="0"/>
        <v>3834.5119599875716</v>
      </c>
      <c r="N19" s="109">
        <f t="shared" si="0"/>
        <v>2446.1573606045872</v>
      </c>
      <c r="O19" s="109">
        <f t="shared" si="0"/>
        <v>2944.4897056031514</v>
      </c>
      <c r="P19" s="109">
        <f t="shared" si="0"/>
        <v>3544.3425537677067</v>
      </c>
      <c r="Q19" s="109">
        <f t="shared" si="0"/>
        <v>4266.3977104566948</v>
      </c>
      <c r="R19" s="109">
        <f t="shared" si="0"/>
        <v>4108.4402306297116</v>
      </c>
      <c r="S19" s="109">
        <f t="shared" si="0"/>
        <v>3709.0602264601744</v>
      </c>
      <c r="T19" s="109">
        <f t="shared" si="0"/>
        <v>4464.6717460461323</v>
      </c>
      <c r="U19" s="109">
        <f t="shared" si="0"/>
        <v>4478.5140041988498</v>
      </c>
      <c r="V19" s="109">
        <f t="shared" si="0"/>
        <v>2156.3516058515233</v>
      </c>
      <c r="W19" s="109">
        <f t="shared" si="0"/>
        <v>2595.6445841739901</v>
      </c>
      <c r="X19" s="109">
        <f t="shared" si="0"/>
        <v>3124.4305377050223</v>
      </c>
      <c r="Y19" s="109">
        <f t="shared" si="0"/>
        <v>3760.9410180671034</v>
      </c>
      <c r="Z19" s="110">
        <f t="shared" si="0"/>
        <v>2130.5042474498755</v>
      </c>
      <c r="AA19" s="110">
        <f t="shared" si="0"/>
        <v>2334.7614231279622</v>
      </c>
      <c r="AB19" s="110">
        <f t="shared" si="0"/>
        <v>2558.6012839219929</v>
      </c>
      <c r="AC19" s="110">
        <f t="shared" si="0"/>
        <v>2803.9012745536879</v>
      </c>
      <c r="AD19" s="110">
        <f t="shared" si="0"/>
        <v>3072.7188354226914</v>
      </c>
      <c r="AE19" s="110">
        <f t="shared" si="0"/>
        <v>3367.3086592766149</v>
      </c>
      <c r="AF19" s="110">
        <f t="shared" si="0"/>
        <v>3690.1416023244774</v>
      </c>
      <c r="AG19" s="110">
        <f t="shared" si="0"/>
        <v>4043.9254084094496</v>
      </c>
      <c r="AH19" s="110">
        <f t="shared" si="0"/>
        <v>4431.6274200638554</v>
      </c>
      <c r="AI19" s="110">
        <f t="shared" si="0"/>
        <v>2428.2497334670561</v>
      </c>
      <c r="AJ19" s="110">
        <f t="shared" si="0"/>
        <v>2661.0525701629845</v>
      </c>
      <c r="AK19" s="110">
        <f t="shared" si="0"/>
        <v>2916.1748413168698</v>
      </c>
    </row>
    <row r="20" spans="1:37">
      <c r="A20" s="99" t="s">
        <v>180</v>
      </c>
      <c r="B20" s="111">
        <f>$B$11</f>
        <v>0.42080056978780778</v>
      </c>
      <c r="C20" s="111">
        <f t="shared" ref="C20:AK20" si="1">$B$11</f>
        <v>0.42080056978780778</v>
      </c>
      <c r="D20" s="111">
        <f t="shared" si="1"/>
        <v>0.42080056978780778</v>
      </c>
      <c r="E20" s="111">
        <f t="shared" si="1"/>
        <v>0.42080056978780778</v>
      </c>
      <c r="F20" s="111">
        <f t="shared" si="1"/>
        <v>0.42080056978780778</v>
      </c>
      <c r="G20" s="111">
        <f t="shared" si="1"/>
        <v>0.42080056978780778</v>
      </c>
      <c r="H20" s="111">
        <f t="shared" si="1"/>
        <v>0.42080056978780778</v>
      </c>
      <c r="I20" s="111">
        <f t="shared" si="1"/>
        <v>0.42080056978780778</v>
      </c>
      <c r="J20" s="111">
        <f t="shared" si="1"/>
        <v>0.42080056978780778</v>
      </c>
      <c r="K20" s="111">
        <f t="shared" si="1"/>
        <v>0.42080056978780778</v>
      </c>
      <c r="L20" s="111">
        <f t="shared" si="1"/>
        <v>0.42080056978780778</v>
      </c>
      <c r="M20" s="111">
        <f t="shared" si="1"/>
        <v>0.42080056978780778</v>
      </c>
      <c r="N20" s="112">
        <f t="shared" si="1"/>
        <v>0.42080056978780778</v>
      </c>
      <c r="O20" s="112">
        <f t="shared" si="1"/>
        <v>0.42080056978780778</v>
      </c>
      <c r="P20" s="112">
        <f t="shared" si="1"/>
        <v>0.42080056978780778</v>
      </c>
      <c r="Q20" s="112">
        <f t="shared" si="1"/>
        <v>0.42080056978780778</v>
      </c>
      <c r="R20" s="112">
        <f t="shared" si="1"/>
        <v>0.42080056978780778</v>
      </c>
      <c r="S20" s="112">
        <f t="shared" si="1"/>
        <v>0.42080056978780778</v>
      </c>
      <c r="T20" s="112">
        <f t="shared" si="1"/>
        <v>0.42080056978780778</v>
      </c>
      <c r="U20" s="112">
        <f t="shared" si="1"/>
        <v>0.42080056978780778</v>
      </c>
      <c r="V20" s="112">
        <f t="shared" si="1"/>
        <v>0.42080056978780778</v>
      </c>
      <c r="W20" s="112">
        <f t="shared" si="1"/>
        <v>0.42080056978780778</v>
      </c>
      <c r="X20" s="112">
        <f t="shared" si="1"/>
        <v>0.42080056978780778</v>
      </c>
      <c r="Y20" s="112">
        <f t="shared" si="1"/>
        <v>0.42080056978780778</v>
      </c>
      <c r="Z20" s="113">
        <f t="shared" si="1"/>
        <v>0.42080056978780778</v>
      </c>
      <c r="AA20" s="113">
        <f t="shared" si="1"/>
        <v>0.42080056978780778</v>
      </c>
      <c r="AB20" s="113">
        <f t="shared" si="1"/>
        <v>0.42080056978780778</v>
      </c>
      <c r="AC20" s="113">
        <f t="shared" si="1"/>
        <v>0.42080056978780778</v>
      </c>
      <c r="AD20" s="113">
        <f t="shared" si="1"/>
        <v>0.42080056978780778</v>
      </c>
      <c r="AE20" s="113">
        <f t="shared" si="1"/>
        <v>0.42080056978780778</v>
      </c>
      <c r="AF20" s="113">
        <f t="shared" si="1"/>
        <v>0.42080056978780778</v>
      </c>
      <c r="AG20" s="113">
        <f t="shared" si="1"/>
        <v>0.42080056978780778</v>
      </c>
      <c r="AH20" s="113">
        <f t="shared" si="1"/>
        <v>0.42080056978780778</v>
      </c>
      <c r="AI20" s="113">
        <f t="shared" si="1"/>
        <v>0.42080056978780778</v>
      </c>
      <c r="AJ20" s="113">
        <f t="shared" si="1"/>
        <v>0.42080056978780778</v>
      </c>
      <c r="AK20" s="113">
        <f t="shared" si="1"/>
        <v>0.42080056978780778</v>
      </c>
    </row>
    <row r="21" spans="1:37">
      <c r="A21" s="114" t="s">
        <v>181</v>
      </c>
      <c r="B21" s="115">
        <f>B20*B19</f>
        <v>242.23450531053078</v>
      </c>
      <c r="C21" s="115">
        <f t="shared" ref="C21:AK21" si="2">C20*C19</f>
        <v>113.65001146959729</v>
      </c>
      <c r="D21" s="115">
        <f t="shared" si="2"/>
        <v>166.97158549754846</v>
      </c>
      <c r="E21" s="115">
        <f t="shared" si="2"/>
        <v>245.31022921210376</v>
      </c>
      <c r="F21" s="115">
        <f t="shared" si="2"/>
        <v>360.40328883969568</v>
      </c>
      <c r="G21" s="115">
        <f t="shared" si="2"/>
        <v>529.49496245491287</v>
      </c>
      <c r="H21" s="115">
        <f t="shared" si="2"/>
        <v>777.91996895409591</v>
      </c>
      <c r="I21" s="115">
        <f t="shared" si="2"/>
        <v>1142.8994060525572</v>
      </c>
      <c r="J21" s="115">
        <f t="shared" si="2"/>
        <v>1679.1175242762877</v>
      </c>
      <c r="K21" s="115">
        <f t="shared" si="2"/>
        <v>1495.0999851783588</v>
      </c>
      <c r="L21" s="115">
        <f t="shared" si="2"/>
        <v>1647.4209622233939</v>
      </c>
      <c r="M21" s="115">
        <f t="shared" si="2"/>
        <v>1613.5648176209336</v>
      </c>
      <c r="N21" s="116">
        <f>N20*N19</f>
        <v>1029.3444111330502</v>
      </c>
      <c r="O21" s="116">
        <f t="shared" si="2"/>
        <v>1239.0429458521405</v>
      </c>
      <c r="P21" s="116">
        <f t="shared" si="2"/>
        <v>1491.4613661486246</v>
      </c>
      <c r="Q21" s="116">
        <f t="shared" si="2"/>
        <v>1795.3025875015758</v>
      </c>
      <c r="R21" s="116">
        <f t="shared" si="2"/>
        <v>1728.833989988135</v>
      </c>
      <c r="S21" s="116">
        <f t="shared" si="2"/>
        <v>1560.7746566717367</v>
      </c>
      <c r="T21" s="116">
        <f t="shared" si="2"/>
        <v>1878.7364146517391</v>
      </c>
      <c r="U21" s="116">
        <f t="shared" si="2"/>
        <v>1884.5612447695526</v>
      </c>
      <c r="V21" s="116">
        <f t="shared" si="2"/>
        <v>907.39398440517527</v>
      </c>
      <c r="W21" s="116">
        <f t="shared" si="2"/>
        <v>1092.2487199870525</v>
      </c>
      <c r="X21" s="116">
        <f t="shared" si="2"/>
        <v>1314.7621505287</v>
      </c>
      <c r="Y21" s="116">
        <f t="shared" si="2"/>
        <v>1582.606123340975</v>
      </c>
      <c r="Z21" s="117">
        <f t="shared" si="2"/>
        <v>896.51740126225218</v>
      </c>
      <c r="AA21" s="117">
        <f t="shared" si="2"/>
        <v>982.46893717083947</v>
      </c>
      <c r="AB21" s="117">
        <f t="shared" si="2"/>
        <v>1076.6608781341911</v>
      </c>
      <c r="AC21" s="117">
        <f t="shared" si="2"/>
        <v>1179.8832539609523</v>
      </c>
      <c r="AD21" s="117">
        <f t="shared" si="2"/>
        <v>1293.0018367435978</v>
      </c>
      <c r="AE21" s="117">
        <f t="shared" si="2"/>
        <v>1416.9654024750187</v>
      </c>
      <c r="AF21" s="117">
        <f t="shared" si="2"/>
        <v>1552.813688855834</v>
      </c>
      <c r="AG21" s="117">
        <f t="shared" si="2"/>
        <v>1701.6861160380897</v>
      </c>
      <c r="AH21" s="117">
        <f t="shared" si="2"/>
        <v>1864.8313434501429</v>
      </c>
      <c r="AI21" s="117">
        <f t="shared" si="2"/>
        <v>1021.8088714300296</v>
      </c>
      <c r="AJ21" s="117">
        <f t="shared" si="2"/>
        <v>1119.7724377598943</v>
      </c>
      <c r="AK21" s="117">
        <f t="shared" si="2"/>
        <v>1227.1280348270088</v>
      </c>
    </row>
    <row r="22" spans="1:37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</row>
    <row r="23" spans="1:37">
      <c r="A23" s="94" t="s">
        <v>182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</row>
    <row r="24" spans="1:37">
      <c r="A24" s="95" t="s">
        <v>175</v>
      </c>
      <c r="B24" s="96">
        <v>1</v>
      </c>
      <c r="C24" s="96">
        <v>2</v>
      </c>
      <c r="D24" s="96">
        <v>3</v>
      </c>
      <c r="E24" s="96">
        <v>4</v>
      </c>
      <c r="F24" s="96">
        <v>5</v>
      </c>
      <c r="G24" s="96">
        <v>6</v>
      </c>
      <c r="H24" s="96">
        <v>7</v>
      </c>
      <c r="I24" s="96">
        <v>8</v>
      </c>
      <c r="J24" s="96">
        <v>9</v>
      </c>
      <c r="K24" s="96">
        <v>10</v>
      </c>
      <c r="L24" s="96">
        <v>11</v>
      </c>
      <c r="M24" s="96">
        <v>12</v>
      </c>
      <c r="N24" s="97">
        <v>13</v>
      </c>
      <c r="O24" s="97">
        <v>14</v>
      </c>
      <c r="P24" s="97">
        <v>15</v>
      </c>
      <c r="Q24" s="97">
        <v>16</v>
      </c>
      <c r="R24" s="97">
        <v>17</v>
      </c>
      <c r="S24" s="97">
        <v>18</v>
      </c>
      <c r="T24" s="97">
        <v>19</v>
      </c>
      <c r="U24" s="97">
        <v>20</v>
      </c>
      <c r="V24" s="97">
        <v>21</v>
      </c>
      <c r="W24" s="97">
        <v>22</v>
      </c>
      <c r="X24" s="97">
        <v>23</v>
      </c>
      <c r="Y24" s="97">
        <v>24</v>
      </c>
      <c r="Z24" s="98">
        <v>25</v>
      </c>
      <c r="AA24" s="98">
        <v>26</v>
      </c>
      <c r="AB24" s="98">
        <v>27</v>
      </c>
      <c r="AC24" s="98">
        <v>28</v>
      </c>
      <c r="AD24" s="98">
        <v>29</v>
      </c>
      <c r="AE24" s="98">
        <v>30</v>
      </c>
      <c r="AF24" s="98">
        <v>31</v>
      </c>
      <c r="AG24" s="98">
        <v>32</v>
      </c>
      <c r="AH24" s="98">
        <v>33</v>
      </c>
      <c r="AI24" s="98">
        <v>34</v>
      </c>
      <c r="AJ24" s="98">
        <v>35</v>
      </c>
      <c r="AK24" s="98">
        <v>36</v>
      </c>
    </row>
    <row r="25" spans="1:37">
      <c r="A25" s="99" t="s">
        <v>176</v>
      </c>
      <c r="B25" s="100">
        <f>B26/Revenues!B3</f>
        <v>0</v>
      </c>
      <c r="C25" s="100">
        <f>C26/Revenues!C3</f>
        <v>0</v>
      </c>
      <c r="D25" s="100">
        <f>D26/Revenues!D3</f>
        <v>0</v>
      </c>
      <c r="E25" s="100">
        <f>E26/Revenues!E3</f>
        <v>0</v>
      </c>
      <c r="F25" s="100">
        <f>F26/Revenues!F3</f>
        <v>0</v>
      </c>
      <c r="G25" s="100">
        <f>G26/Revenues!G3</f>
        <v>0</v>
      </c>
      <c r="H25" s="100">
        <f>H26/Revenues!H3</f>
        <v>0.45438154659662239</v>
      </c>
      <c r="I25" s="100">
        <f>I26/Revenues!I3</f>
        <v>0.30927698163971556</v>
      </c>
      <c r="J25" s="100">
        <f>J26/Revenues!J3</f>
        <v>0.21051086270694955</v>
      </c>
      <c r="K25" s="100">
        <f>K26/Revenues!K3</f>
        <v>0.14328522957860335</v>
      </c>
      <c r="L25" s="100">
        <f>L26/Revenues!L3</f>
        <v>9.7527779571041168E-2</v>
      </c>
      <c r="M25" s="100">
        <f>M26/Revenues!M3</f>
        <v>6.6382751495259282E-2</v>
      </c>
      <c r="N25" s="100">
        <f>N26/Revenues!N3</f>
        <v>0.1040593130453969</v>
      </c>
      <c r="O25" s="100">
        <f>O26/Revenues!O3</f>
        <v>8.6448070801902602E-2</v>
      </c>
      <c r="P25" s="100">
        <f>P26/Revenues!P3</f>
        <v>7.1817396508378595E-2</v>
      </c>
      <c r="Q25" s="100">
        <f>Q26/Revenues!Q3</f>
        <v>5.9662851853116816E-2</v>
      </c>
      <c r="R25" s="100">
        <f>R26/Revenues!R3</f>
        <v>4.9565370847600668E-2</v>
      </c>
      <c r="S25" s="100">
        <f>S26/Revenues!S3</f>
        <v>4.1176811214260457E-2</v>
      </c>
      <c r="T25" s="100">
        <f>T26/Revenues!T3</f>
        <v>3.420795109125916E-2</v>
      </c>
      <c r="U25" s="100">
        <f>U26/Revenues!U3</f>
        <v>2.8418517203117416E-2</v>
      </c>
      <c r="V25" s="100">
        <f>V26/Revenues!V3</f>
        <v>2.3608900687134175E-2</v>
      </c>
      <c r="W25" s="100">
        <f>W26/Revenues!W3</f>
        <v>1.9613274952776972E-2</v>
      </c>
      <c r="X25" s="100">
        <f>X26/Revenues!X3</f>
        <v>1.6293878290693255E-2</v>
      </c>
      <c r="Y25" s="100">
        <f>Y26/Revenues!Y3</f>
        <v>1.3536264106384501E-2</v>
      </c>
      <c r="Z25" s="100">
        <f>Z26/Revenues!Z3</f>
        <v>2.3895324766438259E-2</v>
      </c>
      <c r="AA25" s="100">
        <f>AA26/Revenues!AA3</f>
        <v>2.1804836419168781E-2</v>
      </c>
      <c r="AB25" s="100">
        <f>AB26/Revenues!AB3</f>
        <v>1.9897234957630482E-2</v>
      </c>
      <c r="AC25" s="100">
        <f>AC26/Revenues!AC3</f>
        <v>1.8156520477774094E-2</v>
      </c>
      <c r="AD25" s="100">
        <f>AD26/Revenues!AD3</f>
        <v>1.6568092831079913E-2</v>
      </c>
      <c r="AE25" s="100">
        <f>AE26/Revenues!AE3</f>
        <v>1.5118629166602003E-2</v>
      </c>
      <c r="AF25" s="100">
        <f>AF26/Revenues!AF3</f>
        <v>1.379597218627667E-2</v>
      </c>
      <c r="AG25" s="100">
        <f>AG26/Revenues!AG3</f>
        <v>1.2589028176242845E-2</v>
      </c>
      <c r="AH25" s="100">
        <f>AH26/Revenues!AH3</f>
        <v>1.1487673958917189E-2</v>
      </c>
      <c r="AI25" s="100">
        <f>AI26/Revenues!AI3</f>
        <v>1.048267198538984E-2</v>
      </c>
      <c r="AJ25" s="100">
        <f>AJ26/Revenues!AJ3</f>
        <v>9.5655928559827026E-3</v>
      </c>
      <c r="AK25" s="100">
        <f>AK26/Revenues!AK3</f>
        <v>8.7287446191157848E-3</v>
      </c>
    </row>
    <row r="26" spans="1:37">
      <c r="A26" s="99" t="s">
        <v>177</v>
      </c>
      <c r="B26" s="101">
        <f>B28*B27</f>
        <v>0</v>
      </c>
      <c r="C26" s="101">
        <f t="shared" ref="C26:M26" si="3">C28*C27</f>
        <v>0</v>
      </c>
      <c r="D26" s="101">
        <f t="shared" si="3"/>
        <v>0</v>
      </c>
      <c r="E26" s="101">
        <f t="shared" si="3"/>
        <v>0</v>
      </c>
      <c r="F26" s="101">
        <f t="shared" si="3"/>
        <v>0</v>
      </c>
      <c r="G26" s="101">
        <f t="shared" si="3"/>
        <v>0</v>
      </c>
      <c r="H26" s="101">
        <f t="shared" si="3"/>
        <v>229.09090909090909</v>
      </c>
      <c r="I26" s="101">
        <f t="shared" si="3"/>
        <v>229.09090909090909</v>
      </c>
      <c r="J26" s="101">
        <f t="shared" si="3"/>
        <v>229.09090909090909</v>
      </c>
      <c r="K26" s="101">
        <f t="shared" si="3"/>
        <v>229.09090909090909</v>
      </c>
      <c r="L26" s="101">
        <f t="shared" si="3"/>
        <v>229.09090909090909</v>
      </c>
      <c r="M26" s="101">
        <f t="shared" si="3"/>
        <v>229.09090909090909</v>
      </c>
      <c r="N26" s="118">
        <f>N28*N27</f>
        <v>229.09090909090909</v>
      </c>
      <c r="O26" s="118">
        <f t="shared" ref="O26:AK26" si="4">O28*O27</f>
        <v>229.09090909090909</v>
      </c>
      <c r="P26" s="118">
        <f t="shared" si="4"/>
        <v>229.09090909090909</v>
      </c>
      <c r="Q26" s="118">
        <f t="shared" si="4"/>
        <v>229.09090909090909</v>
      </c>
      <c r="R26" s="118">
        <f t="shared" si="4"/>
        <v>229.09090909090909</v>
      </c>
      <c r="S26" s="118">
        <f t="shared" si="4"/>
        <v>229.09090909090909</v>
      </c>
      <c r="T26" s="118">
        <f t="shared" si="4"/>
        <v>229.09090909090909</v>
      </c>
      <c r="U26" s="118">
        <f t="shared" si="4"/>
        <v>229.09090909090909</v>
      </c>
      <c r="V26" s="118">
        <f t="shared" si="4"/>
        <v>229.09090909090909</v>
      </c>
      <c r="W26" s="118">
        <f t="shared" si="4"/>
        <v>229.09090909090909</v>
      </c>
      <c r="X26" s="118">
        <f t="shared" si="4"/>
        <v>229.09090909090909</v>
      </c>
      <c r="Y26" s="118">
        <f t="shared" si="4"/>
        <v>229.09090909090909</v>
      </c>
      <c r="Z26" s="101">
        <f t="shared" si="4"/>
        <v>229.09090909090909</v>
      </c>
      <c r="AA26" s="101">
        <f t="shared" si="4"/>
        <v>229.09090909090909</v>
      </c>
      <c r="AB26" s="101">
        <f t="shared" si="4"/>
        <v>229.09090909090909</v>
      </c>
      <c r="AC26" s="101">
        <f t="shared" si="4"/>
        <v>229.09090909090909</v>
      </c>
      <c r="AD26" s="101">
        <f t="shared" si="4"/>
        <v>229.09090909090909</v>
      </c>
      <c r="AE26" s="101">
        <f t="shared" si="4"/>
        <v>229.09090909090909</v>
      </c>
      <c r="AF26" s="101">
        <f t="shared" si="4"/>
        <v>229.09090909090909</v>
      </c>
      <c r="AG26" s="101">
        <f t="shared" si="4"/>
        <v>229.09090909090909</v>
      </c>
      <c r="AH26" s="101">
        <f t="shared" si="4"/>
        <v>229.09090909090909</v>
      </c>
      <c r="AI26" s="101">
        <f t="shared" si="4"/>
        <v>229.09090909090909</v>
      </c>
      <c r="AJ26" s="101">
        <f t="shared" si="4"/>
        <v>229.09090909090909</v>
      </c>
      <c r="AK26" s="101">
        <f t="shared" si="4"/>
        <v>229.09090909090909</v>
      </c>
    </row>
    <row r="27" spans="1:37">
      <c r="A27" s="104" t="s">
        <v>178</v>
      </c>
      <c r="B27" s="105">
        <v>0.09</v>
      </c>
      <c r="C27" s="105">
        <v>0.09</v>
      </c>
      <c r="D27" s="105">
        <v>0.09</v>
      </c>
      <c r="E27" s="105">
        <v>0.09</v>
      </c>
      <c r="F27" s="105">
        <v>0.09</v>
      </c>
      <c r="G27" s="105">
        <v>0.09</v>
      </c>
      <c r="H27" s="105">
        <v>0.09</v>
      </c>
      <c r="I27" s="105">
        <v>0.09</v>
      </c>
      <c r="J27" s="105">
        <v>0.09</v>
      </c>
      <c r="K27" s="105">
        <v>0.09</v>
      </c>
      <c r="L27" s="105">
        <v>0.09</v>
      </c>
      <c r="M27" s="105">
        <v>0.09</v>
      </c>
      <c r="N27" s="119">
        <v>0.09</v>
      </c>
      <c r="O27" s="119">
        <v>0.09</v>
      </c>
      <c r="P27" s="119">
        <v>0.09</v>
      </c>
      <c r="Q27" s="119">
        <v>0.09</v>
      </c>
      <c r="R27" s="119">
        <v>0.09</v>
      </c>
      <c r="S27" s="119">
        <v>0.09</v>
      </c>
      <c r="T27" s="119">
        <v>0.09</v>
      </c>
      <c r="U27" s="119">
        <v>0.09</v>
      </c>
      <c r="V27" s="119">
        <v>0.09</v>
      </c>
      <c r="W27" s="119">
        <v>0.09</v>
      </c>
      <c r="X27" s="119">
        <v>0.09</v>
      </c>
      <c r="Y27" s="119">
        <v>0.09</v>
      </c>
      <c r="Z27" s="105">
        <v>0.09</v>
      </c>
      <c r="AA27" s="105">
        <v>0.09</v>
      </c>
      <c r="AB27" s="105">
        <v>0.09</v>
      </c>
      <c r="AC27" s="105">
        <v>0.09</v>
      </c>
      <c r="AD27" s="105">
        <v>0.09</v>
      </c>
      <c r="AE27" s="105">
        <v>0.09</v>
      </c>
      <c r="AF27" s="105">
        <v>0.09</v>
      </c>
      <c r="AG27" s="105">
        <v>0.09</v>
      </c>
      <c r="AH27" s="105">
        <v>0.09</v>
      </c>
      <c r="AI27" s="105">
        <v>0.09</v>
      </c>
      <c r="AJ27" s="105">
        <v>0.09</v>
      </c>
      <c r="AK27" s="105">
        <v>0.09</v>
      </c>
    </row>
    <row r="28" spans="1:37">
      <c r="A28" s="104" t="s">
        <v>179</v>
      </c>
      <c r="B28" s="108">
        <f>B29*B30/B31</f>
        <v>0</v>
      </c>
      <c r="C28" s="108">
        <f t="shared" ref="C28:AK28" si="5">C29*C30/C31</f>
        <v>0</v>
      </c>
      <c r="D28" s="108">
        <f t="shared" si="5"/>
        <v>0</v>
      </c>
      <c r="E28" s="108">
        <f t="shared" si="5"/>
        <v>0</v>
      </c>
      <c r="F28" s="108">
        <f t="shared" si="5"/>
        <v>0</v>
      </c>
      <c r="G28" s="108">
        <f t="shared" si="5"/>
        <v>0</v>
      </c>
      <c r="H28" s="108">
        <f t="shared" si="5"/>
        <v>2545.4545454545455</v>
      </c>
      <c r="I28" s="108">
        <f t="shared" si="5"/>
        <v>2545.4545454545455</v>
      </c>
      <c r="J28" s="108">
        <f t="shared" si="5"/>
        <v>2545.4545454545455</v>
      </c>
      <c r="K28" s="108">
        <f t="shared" si="5"/>
        <v>2545.4545454545455</v>
      </c>
      <c r="L28" s="108">
        <f t="shared" si="5"/>
        <v>2545.4545454545455</v>
      </c>
      <c r="M28" s="108">
        <f t="shared" si="5"/>
        <v>2545.4545454545455</v>
      </c>
      <c r="N28" s="120">
        <f t="shared" si="5"/>
        <v>2545.4545454545455</v>
      </c>
      <c r="O28" s="120">
        <f t="shared" si="5"/>
        <v>2545.4545454545455</v>
      </c>
      <c r="P28" s="120">
        <f t="shared" si="5"/>
        <v>2545.4545454545455</v>
      </c>
      <c r="Q28" s="120">
        <f t="shared" si="5"/>
        <v>2545.4545454545455</v>
      </c>
      <c r="R28" s="120">
        <f t="shared" si="5"/>
        <v>2545.4545454545455</v>
      </c>
      <c r="S28" s="120">
        <f t="shared" si="5"/>
        <v>2545.4545454545455</v>
      </c>
      <c r="T28" s="120">
        <f t="shared" si="5"/>
        <v>2545.4545454545455</v>
      </c>
      <c r="U28" s="120">
        <f t="shared" si="5"/>
        <v>2545.4545454545455</v>
      </c>
      <c r="V28" s="120">
        <f t="shared" si="5"/>
        <v>2545.4545454545455</v>
      </c>
      <c r="W28" s="120">
        <f t="shared" si="5"/>
        <v>2545.4545454545455</v>
      </c>
      <c r="X28" s="120">
        <f t="shared" si="5"/>
        <v>2545.4545454545455</v>
      </c>
      <c r="Y28" s="120">
        <f t="shared" si="5"/>
        <v>2545.4545454545455</v>
      </c>
      <c r="Z28" s="108">
        <f t="shared" si="5"/>
        <v>2545.4545454545455</v>
      </c>
      <c r="AA28" s="108">
        <f t="shared" si="5"/>
        <v>2545.4545454545455</v>
      </c>
      <c r="AB28" s="108">
        <f t="shared" si="5"/>
        <v>2545.4545454545455</v>
      </c>
      <c r="AC28" s="108">
        <f t="shared" si="5"/>
        <v>2545.4545454545455</v>
      </c>
      <c r="AD28" s="108">
        <f t="shared" si="5"/>
        <v>2545.4545454545455</v>
      </c>
      <c r="AE28" s="108">
        <f t="shared" si="5"/>
        <v>2545.4545454545455</v>
      </c>
      <c r="AF28" s="108">
        <f t="shared" si="5"/>
        <v>2545.4545454545455</v>
      </c>
      <c r="AG28" s="108">
        <f t="shared" si="5"/>
        <v>2545.4545454545455</v>
      </c>
      <c r="AH28" s="108">
        <f t="shared" si="5"/>
        <v>2545.4545454545455</v>
      </c>
      <c r="AI28" s="108">
        <f t="shared" si="5"/>
        <v>2545.4545454545455</v>
      </c>
      <c r="AJ28" s="108">
        <f t="shared" si="5"/>
        <v>2545.4545454545455</v>
      </c>
      <c r="AK28" s="108">
        <f t="shared" si="5"/>
        <v>2545.4545454545455</v>
      </c>
    </row>
    <row r="29" spans="1:37">
      <c r="A29" s="104" t="s">
        <v>183</v>
      </c>
      <c r="B29" s="108">
        <v>0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14</v>
      </c>
      <c r="I29" s="108">
        <v>14</v>
      </c>
      <c r="J29" s="108">
        <v>14</v>
      </c>
      <c r="K29" s="108">
        <v>14</v>
      </c>
      <c r="L29" s="108">
        <v>14</v>
      </c>
      <c r="M29" s="108">
        <v>14</v>
      </c>
      <c r="N29" s="120">
        <v>14</v>
      </c>
      <c r="O29" s="120">
        <v>14</v>
      </c>
      <c r="P29" s="120">
        <v>14</v>
      </c>
      <c r="Q29" s="120">
        <v>14</v>
      </c>
      <c r="R29" s="120">
        <v>14</v>
      </c>
      <c r="S29" s="120">
        <v>14</v>
      </c>
      <c r="T29" s="120">
        <v>14</v>
      </c>
      <c r="U29" s="120">
        <v>14</v>
      </c>
      <c r="V29" s="120">
        <v>14</v>
      </c>
      <c r="W29" s="120">
        <v>14</v>
      </c>
      <c r="X29" s="120">
        <v>14</v>
      </c>
      <c r="Y29" s="120">
        <v>14</v>
      </c>
      <c r="Z29" s="108">
        <v>14</v>
      </c>
      <c r="AA29" s="108">
        <v>14</v>
      </c>
      <c r="AB29" s="108">
        <v>14</v>
      </c>
      <c r="AC29" s="108">
        <v>14</v>
      </c>
      <c r="AD29" s="108">
        <v>14</v>
      </c>
      <c r="AE29" s="108">
        <v>14</v>
      </c>
      <c r="AF29" s="108">
        <v>14</v>
      </c>
      <c r="AG29" s="108">
        <v>14</v>
      </c>
      <c r="AH29" s="108">
        <v>14</v>
      </c>
      <c r="AI29" s="108">
        <v>14</v>
      </c>
      <c r="AJ29" s="108">
        <v>14</v>
      </c>
      <c r="AK29" s="108">
        <v>14</v>
      </c>
    </row>
    <row r="30" spans="1:37">
      <c r="A30" s="104" t="s">
        <v>184</v>
      </c>
      <c r="B30" s="108">
        <f>20</f>
        <v>20</v>
      </c>
      <c r="C30" s="108">
        <f>20</f>
        <v>20</v>
      </c>
      <c r="D30" s="108">
        <f>20</f>
        <v>20</v>
      </c>
      <c r="E30" s="108">
        <f>20</f>
        <v>20</v>
      </c>
      <c r="F30" s="108">
        <f>20</f>
        <v>20</v>
      </c>
      <c r="G30" s="108">
        <f>20</f>
        <v>20</v>
      </c>
      <c r="H30" s="108">
        <f>20</f>
        <v>20</v>
      </c>
      <c r="I30" s="108">
        <f>20</f>
        <v>20</v>
      </c>
      <c r="J30" s="108">
        <f>20</f>
        <v>20</v>
      </c>
      <c r="K30" s="108">
        <f>20</f>
        <v>20</v>
      </c>
      <c r="L30" s="108">
        <f>20</f>
        <v>20</v>
      </c>
      <c r="M30" s="108">
        <f>20</f>
        <v>20</v>
      </c>
      <c r="N30" s="120">
        <f>20</f>
        <v>20</v>
      </c>
      <c r="O30" s="120">
        <f>20</f>
        <v>20</v>
      </c>
      <c r="P30" s="120">
        <f>20</f>
        <v>20</v>
      </c>
      <c r="Q30" s="120">
        <f>20</f>
        <v>20</v>
      </c>
      <c r="R30" s="120">
        <f>20</f>
        <v>20</v>
      </c>
      <c r="S30" s="120">
        <f>20</f>
        <v>20</v>
      </c>
      <c r="T30" s="120">
        <f>20</f>
        <v>20</v>
      </c>
      <c r="U30" s="120">
        <f>20</f>
        <v>20</v>
      </c>
      <c r="V30" s="120">
        <f>20</f>
        <v>20</v>
      </c>
      <c r="W30" s="120">
        <f>20</f>
        <v>20</v>
      </c>
      <c r="X30" s="120">
        <f>20</f>
        <v>20</v>
      </c>
      <c r="Y30" s="120">
        <f>20</f>
        <v>20</v>
      </c>
      <c r="Z30" s="108">
        <f>20</f>
        <v>20</v>
      </c>
      <c r="AA30" s="108">
        <f>20</f>
        <v>20</v>
      </c>
      <c r="AB30" s="108">
        <f>20</f>
        <v>20</v>
      </c>
      <c r="AC30" s="108">
        <f>20</f>
        <v>20</v>
      </c>
      <c r="AD30" s="108">
        <f>20</f>
        <v>20</v>
      </c>
      <c r="AE30" s="108">
        <f>20</f>
        <v>20</v>
      </c>
      <c r="AF30" s="108">
        <f>20</f>
        <v>20</v>
      </c>
      <c r="AG30" s="108">
        <f>20</f>
        <v>20</v>
      </c>
      <c r="AH30" s="108">
        <f>20</f>
        <v>20</v>
      </c>
      <c r="AI30" s="108">
        <f>20</f>
        <v>20</v>
      </c>
      <c r="AJ30" s="108">
        <f>20</f>
        <v>20</v>
      </c>
      <c r="AK30" s="108">
        <f>20</f>
        <v>20</v>
      </c>
    </row>
    <row r="31" spans="1:37">
      <c r="A31" s="99" t="s">
        <v>180</v>
      </c>
      <c r="B31" s="111">
        <v>0.11</v>
      </c>
      <c r="C31" s="111">
        <v>0.11</v>
      </c>
      <c r="D31" s="111">
        <v>0.11</v>
      </c>
      <c r="E31" s="111">
        <v>0.11</v>
      </c>
      <c r="F31" s="111">
        <v>0.11</v>
      </c>
      <c r="G31" s="111">
        <v>0.11</v>
      </c>
      <c r="H31" s="111">
        <v>0.11</v>
      </c>
      <c r="I31" s="111">
        <v>0.11</v>
      </c>
      <c r="J31" s="111">
        <v>0.11</v>
      </c>
      <c r="K31" s="111">
        <v>0.11</v>
      </c>
      <c r="L31" s="111">
        <v>0.11</v>
      </c>
      <c r="M31" s="111">
        <v>0.11</v>
      </c>
      <c r="N31" s="121">
        <v>0.11</v>
      </c>
      <c r="O31" s="121">
        <v>0.11</v>
      </c>
      <c r="P31" s="121">
        <v>0.11</v>
      </c>
      <c r="Q31" s="121">
        <v>0.11</v>
      </c>
      <c r="R31" s="121">
        <v>0.11</v>
      </c>
      <c r="S31" s="121">
        <v>0.11</v>
      </c>
      <c r="T31" s="121">
        <v>0.11</v>
      </c>
      <c r="U31" s="121">
        <v>0.11</v>
      </c>
      <c r="V31" s="121">
        <v>0.11</v>
      </c>
      <c r="W31" s="121">
        <v>0.11</v>
      </c>
      <c r="X31" s="121">
        <v>0.11</v>
      </c>
      <c r="Y31" s="121">
        <v>0.11</v>
      </c>
      <c r="Z31" s="111">
        <v>0.11</v>
      </c>
      <c r="AA31" s="111">
        <v>0.11</v>
      </c>
      <c r="AB31" s="111">
        <v>0.11</v>
      </c>
      <c r="AC31" s="111">
        <v>0.11</v>
      </c>
      <c r="AD31" s="111">
        <v>0.11</v>
      </c>
      <c r="AE31" s="111">
        <v>0.11</v>
      </c>
      <c r="AF31" s="111">
        <v>0.11</v>
      </c>
      <c r="AG31" s="111">
        <v>0.11</v>
      </c>
      <c r="AH31" s="111">
        <v>0.11</v>
      </c>
      <c r="AI31" s="111">
        <v>0.11</v>
      </c>
      <c r="AJ31" s="111">
        <v>0.11</v>
      </c>
      <c r="AK31" s="111">
        <v>0.11</v>
      </c>
    </row>
    <row r="32" spans="1:37">
      <c r="A32" s="114" t="s">
        <v>181</v>
      </c>
      <c r="B32" s="115">
        <f>B30*B29</f>
        <v>0</v>
      </c>
      <c r="C32" s="115">
        <f t="shared" ref="C32:AK32" si="6">C30*C29</f>
        <v>0</v>
      </c>
      <c r="D32" s="115">
        <f t="shared" si="6"/>
        <v>0</v>
      </c>
      <c r="E32" s="115">
        <f t="shared" si="6"/>
        <v>0</v>
      </c>
      <c r="F32" s="115">
        <f t="shared" si="6"/>
        <v>0</v>
      </c>
      <c r="G32" s="115">
        <f t="shared" si="6"/>
        <v>0</v>
      </c>
      <c r="H32" s="115">
        <f t="shared" si="6"/>
        <v>280</v>
      </c>
      <c r="I32" s="115">
        <f t="shared" si="6"/>
        <v>280</v>
      </c>
      <c r="J32" s="115">
        <f t="shared" si="6"/>
        <v>280</v>
      </c>
      <c r="K32" s="115">
        <f t="shared" si="6"/>
        <v>280</v>
      </c>
      <c r="L32" s="115">
        <f t="shared" si="6"/>
        <v>280</v>
      </c>
      <c r="M32" s="115">
        <f t="shared" si="6"/>
        <v>280</v>
      </c>
      <c r="N32" s="122">
        <f t="shared" si="6"/>
        <v>280</v>
      </c>
      <c r="O32" s="122">
        <f t="shared" si="6"/>
        <v>280</v>
      </c>
      <c r="P32" s="122">
        <f t="shared" si="6"/>
        <v>280</v>
      </c>
      <c r="Q32" s="122">
        <f t="shared" si="6"/>
        <v>280</v>
      </c>
      <c r="R32" s="122">
        <f t="shared" si="6"/>
        <v>280</v>
      </c>
      <c r="S32" s="122">
        <f t="shared" si="6"/>
        <v>280</v>
      </c>
      <c r="T32" s="122">
        <f t="shared" si="6"/>
        <v>280</v>
      </c>
      <c r="U32" s="122">
        <f t="shared" si="6"/>
        <v>280</v>
      </c>
      <c r="V32" s="122">
        <f t="shared" si="6"/>
        <v>280</v>
      </c>
      <c r="W32" s="122">
        <f t="shared" si="6"/>
        <v>280</v>
      </c>
      <c r="X32" s="122">
        <f t="shared" si="6"/>
        <v>280</v>
      </c>
      <c r="Y32" s="122">
        <f t="shared" si="6"/>
        <v>280</v>
      </c>
      <c r="Z32" s="115">
        <f t="shared" si="6"/>
        <v>280</v>
      </c>
      <c r="AA32" s="115">
        <f t="shared" si="6"/>
        <v>280</v>
      </c>
      <c r="AB32" s="115">
        <f t="shared" si="6"/>
        <v>280</v>
      </c>
      <c r="AC32" s="115">
        <f t="shared" si="6"/>
        <v>280</v>
      </c>
      <c r="AD32" s="115">
        <f t="shared" si="6"/>
        <v>280</v>
      </c>
      <c r="AE32" s="115">
        <f t="shared" si="6"/>
        <v>280</v>
      </c>
      <c r="AF32" s="115">
        <f t="shared" si="6"/>
        <v>280</v>
      </c>
      <c r="AG32" s="115">
        <f t="shared" si="6"/>
        <v>280</v>
      </c>
      <c r="AH32" s="115">
        <f t="shared" si="6"/>
        <v>280</v>
      </c>
      <c r="AI32" s="115">
        <f t="shared" si="6"/>
        <v>280</v>
      </c>
      <c r="AJ32" s="115">
        <f t="shared" si="6"/>
        <v>280</v>
      </c>
      <c r="AK32" s="115">
        <f t="shared" si="6"/>
        <v>280</v>
      </c>
    </row>
    <row r="33" spans="1:37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43"/>
  <sheetViews>
    <sheetView topLeftCell="Y1" zoomScaleNormal="100" workbookViewId="0">
      <selection activeCell="H5" sqref="H5"/>
    </sheetView>
  </sheetViews>
  <sheetFormatPr defaultColWidth="11.42578125" defaultRowHeight="15"/>
  <cols>
    <col min="1" max="2" width="17.85546875" customWidth="1"/>
    <col min="3" max="3" width="12.28515625" bestFit="1" customWidth="1"/>
  </cols>
  <sheetData>
    <row r="1" spans="1:40">
      <c r="A1" s="64" t="s">
        <v>79</v>
      </c>
      <c r="B1" s="65" t="s">
        <v>80</v>
      </c>
      <c r="C1" s="64" t="s">
        <v>81</v>
      </c>
      <c r="D1" s="64" t="s">
        <v>82</v>
      </c>
      <c r="E1" s="65" t="s">
        <v>83</v>
      </c>
      <c r="F1" s="65" t="s">
        <v>84</v>
      </c>
      <c r="G1" s="65" t="s">
        <v>85</v>
      </c>
      <c r="H1" s="65" t="s">
        <v>86</v>
      </c>
      <c r="I1" s="65" t="s">
        <v>87</v>
      </c>
      <c r="J1" s="65" t="s">
        <v>88</v>
      </c>
      <c r="K1" s="65" t="s">
        <v>89</v>
      </c>
      <c r="L1" s="65" t="s">
        <v>90</v>
      </c>
      <c r="M1" s="65" t="s">
        <v>91</v>
      </c>
      <c r="N1" s="65" t="s">
        <v>92</v>
      </c>
      <c r="O1" s="65" t="s">
        <v>93</v>
      </c>
      <c r="P1" s="65" t="s">
        <v>94</v>
      </c>
      <c r="Q1" s="66" t="s">
        <v>95</v>
      </c>
      <c r="R1" s="66" t="s">
        <v>96</v>
      </c>
      <c r="S1" s="66" t="s">
        <v>97</v>
      </c>
      <c r="T1" s="66" t="s">
        <v>98</v>
      </c>
      <c r="U1" s="66" t="s">
        <v>99</v>
      </c>
      <c r="V1" s="66" t="s">
        <v>100</v>
      </c>
      <c r="W1" s="66" t="s">
        <v>101</v>
      </c>
      <c r="X1" s="66" t="s">
        <v>102</v>
      </c>
      <c r="Y1" s="66" t="s">
        <v>103</v>
      </c>
      <c r="Z1" s="66" t="s">
        <v>104</v>
      </c>
      <c r="AA1" s="66" t="s">
        <v>105</v>
      </c>
      <c r="AB1" s="66" t="s">
        <v>106</v>
      </c>
      <c r="AC1" s="65" t="s">
        <v>107</v>
      </c>
      <c r="AD1" s="65" t="s">
        <v>108</v>
      </c>
      <c r="AE1" s="65" t="s">
        <v>109</v>
      </c>
      <c r="AF1" s="65" t="s">
        <v>110</v>
      </c>
      <c r="AG1" s="65" t="s">
        <v>111</v>
      </c>
      <c r="AH1" s="65" t="s">
        <v>112</v>
      </c>
      <c r="AI1" s="65" t="s">
        <v>113</v>
      </c>
      <c r="AJ1" s="65" t="s">
        <v>114</v>
      </c>
      <c r="AK1" s="65" t="s">
        <v>115</v>
      </c>
      <c r="AL1" s="65" t="s">
        <v>116</v>
      </c>
      <c r="AM1" s="65" t="s">
        <v>117</v>
      </c>
      <c r="AN1" s="65" t="s">
        <v>118</v>
      </c>
    </row>
    <row r="2" spans="1:40" hidden="1">
      <c r="A2" s="67"/>
      <c r="B2" s="68"/>
      <c r="C2" s="67"/>
      <c r="D2" s="69"/>
      <c r="E2" s="68">
        <v>1</v>
      </c>
      <c r="F2" s="68">
        <v>2</v>
      </c>
      <c r="G2" s="68">
        <v>3</v>
      </c>
      <c r="H2" s="68">
        <v>4</v>
      </c>
      <c r="I2" s="68">
        <v>5</v>
      </c>
      <c r="J2" s="68">
        <v>6</v>
      </c>
      <c r="K2" s="68">
        <v>7</v>
      </c>
      <c r="L2" s="68">
        <v>8</v>
      </c>
      <c r="M2" s="68">
        <v>9</v>
      </c>
      <c r="N2" s="68">
        <v>10</v>
      </c>
      <c r="O2" s="68">
        <v>11</v>
      </c>
      <c r="P2" s="68">
        <v>12</v>
      </c>
      <c r="Q2" s="70">
        <v>13</v>
      </c>
      <c r="R2" s="70">
        <v>14</v>
      </c>
      <c r="S2" s="70">
        <v>15</v>
      </c>
      <c r="T2" s="70">
        <v>16</v>
      </c>
      <c r="U2" s="70">
        <v>17</v>
      </c>
      <c r="V2" s="70">
        <v>18</v>
      </c>
      <c r="W2" s="70">
        <v>19</v>
      </c>
      <c r="X2" s="70">
        <v>20</v>
      </c>
      <c r="Y2" s="70">
        <v>21</v>
      </c>
      <c r="Z2" s="70">
        <v>22</v>
      </c>
      <c r="AA2" s="70">
        <v>23</v>
      </c>
      <c r="AB2" s="70">
        <v>24</v>
      </c>
      <c r="AC2" s="68">
        <v>25</v>
      </c>
      <c r="AD2" s="68">
        <v>26</v>
      </c>
      <c r="AE2" s="68">
        <v>27</v>
      </c>
      <c r="AF2" s="68">
        <v>28</v>
      </c>
      <c r="AG2" s="68">
        <v>29</v>
      </c>
      <c r="AH2" s="68">
        <v>30</v>
      </c>
      <c r="AI2" s="68">
        <v>31</v>
      </c>
      <c r="AJ2" s="68">
        <v>32</v>
      </c>
      <c r="AK2" s="68">
        <v>33</v>
      </c>
      <c r="AL2" s="68">
        <v>34</v>
      </c>
      <c r="AM2" s="68">
        <v>35</v>
      </c>
      <c r="AN2" s="68">
        <v>36</v>
      </c>
    </row>
    <row r="3" spans="1:40">
      <c r="A3" s="71" t="s">
        <v>119</v>
      </c>
      <c r="B3" s="72">
        <v>1</v>
      </c>
      <c r="C3" s="71">
        <f>'[1]CF Year 1'!B15</f>
        <v>36470</v>
      </c>
      <c r="D3" s="72">
        <v>36</v>
      </c>
      <c r="E3" s="73">
        <f>$C$3/$D$3</f>
        <v>1013.0555555555555</v>
      </c>
      <c r="F3" s="73">
        <f t="shared" ref="F3:AN3" si="0">$C$3/$D$3</f>
        <v>1013.0555555555555</v>
      </c>
      <c r="G3" s="73">
        <f t="shared" si="0"/>
        <v>1013.0555555555555</v>
      </c>
      <c r="H3" s="73">
        <f t="shared" si="0"/>
        <v>1013.0555555555555</v>
      </c>
      <c r="I3" s="73">
        <f t="shared" si="0"/>
        <v>1013.0555555555555</v>
      </c>
      <c r="J3" s="73">
        <f t="shared" si="0"/>
        <v>1013.0555555555555</v>
      </c>
      <c r="K3" s="73">
        <f t="shared" si="0"/>
        <v>1013.0555555555555</v>
      </c>
      <c r="L3" s="73">
        <f t="shared" si="0"/>
        <v>1013.0555555555555</v>
      </c>
      <c r="M3" s="73">
        <f t="shared" si="0"/>
        <v>1013.0555555555555</v>
      </c>
      <c r="N3" s="73">
        <f t="shared" si="0"/>
        <v>1013.0555555555555</v>
      </c>
      <c r="O3" s="73">
        <f t="shared" si="0"/>
        <v>1013.0555555555555</v>
      </c>
      <c r="P3" s="73">
        <f t="shared" si="0"/>
        <v>1013.0555555555555</v>
      </c>
      <c r="Q3" s="74">
        <f t="shared" si="0"/>
        <v>1013.0555555555555</v>
      </c>
      <c r="R3" s="74">
        <f t="shared" si="0"/>
        <v>1013.0555555555555</v>
      </c>
      <c r="S3" s="74">
        <f t="shared" si="0"/>
        <v>1013.0555555555555</v>
      </c>
      <c r="T3" s="74">
        <f t="shared" si="0"/>
        <v>1013.0555555555555</v>
      </c>
      <c r="U3" s="74">
        <f t="shared" si="0"/>
        <v>1013.0555555555555</v>
      </c>
      <c r="V3" s="74">
        <f t="shared" si="0"/>
        <v>1013.0555555555555</v>
      </c>
      <c r="W3" s="74">
        <f t="shared" si="0"/>
        <v>1013.0555555555555</v>
      </c>
      <c r="X3" s="74">
        <f t="shared" si="0"/>
        <v>1013.0555555555555</v>
      </c>
      <c r="Y3" s="74">
        <f t="shared" si="0"/>
        <v>1013.0555555555555</v>
      </c>
      <c r="Z3" s="74">
        <f t="shared" si="0"/>
        <v>1013.0555555555555</v>
      </c>
      <c r="AA3" s="74">
        <f t="shared" si="0"/>
        <v>1013.0555555555555</v>
      </c>
      <c r="AB3" s="74">
        <f t="shared" si="0"/>
        <v>1013.0555555555555</v>
      </c>
      <c r="AC3" s="73">
        <f t="shared" si="0"/>
        <v>1013.0555555555555</v>
      </c>
      <c r="AD3" s="73">
        <f t="shared" si="0"/>
        <v>1013.0555555555555</v>
      </c>
      <c r="AE3" s="73">
        <f t="shared" si="0"/>
        <v>1013.0555555555555</v>
      </c>
      <c r="AF3" s="73">
        <f t="shared" si="0"/>
        <v>1013.0555555555555</v>
      </c>
      <c r="AG3" s="73">
        <f t="shared" si="0"/>
        <v>1013.0555555555555</v>
      </c>
      <c r="AH3" s="73">
        <f t="shared" si="0"/>
        <v>1013.0555555555555</v>
      </c>
      <c r="AI3" s="73">
        <f t="shared" si="0"/>
        <v>1013.0555555555555</v>
      </c>
      <c r="AJ3" s="73">
        <f t="shared" si="0"/>
        <v>1013.0555555555555</v>
      </c>
      <c r="AK3" s="73">
        <f t="shared" si="0"/>
        <v>1013.0555555555555</v>
      </c>
      <c r="AL3" s="73">
        <f t="shared" si="0"/>
        <v>1013.0555555555555</v>
      </c>
      <c r="AM3" s="73">
        <f t="shared" si="0"/>
        <v>1013.0555555555555</v>
      </c>
      <c r="AN3" s="73">
        <f t="shared" si="0"/>
        <v>1013.0555555555555</v>
      </c>
    </row>
    <row r="4" spans="1:40">
      <c r="A4" s="71" t="s">
        <v>120</v>
      </c>
      <c r="B4" s="72">
        <v>1</v>
      </c>
      <c r="C4" s="71">
        <f>'[1]CF Year 1'!B12</f>
        <v>900</v>
      </c>
      <c r="D4" s="72">
        <f>12*10</f>
        <v>120</v>
      </c>
      <c r="E4" s="75">
        <f>$C$4/$D$4</f>
        <v>7.5</v>
      </c>
      <c r="F4" s="75">
        <f t="shared" ref="F4:AN4" si="1">$C$4/$D$4</f>
        <v>7.5</v>
      </c>
      <c r="G4" s="75">
        <f t="shared" si="1"/>
        <v>7.5</v>
      </c>
      <c r="H4" s="75">
        <f t="shared" si="1"/>
        <v>7.5</v>
      </c>
      <c r="I4" s="75">
        <f t="shared" si="1"/>
        <v>7.5</v>
      </c>
      <c r="J4" s="75">
        <f t="shared" si="1"/>
        <v>7.5</v>
      </c>
      <c r="K4" s="75">
        <f t="shared" si="1"/>
        <v>7.5</v>
      </c>
      <c r="L4" s="75">
        <f t="shared" si="1"/>
        <v>7.5</v>
      </c>
      <c r="M4" s="75">
        <f t="shared" si="1"/>
        <v>7.5</v>
      </c>
      <c r="N4" s="75">
        <f t="shared" si="1"/>
        <v>7.5</v>
      </c>
      <c r="O4" s="75">
        <f t="shared" si="1"/>
        <v>7.5</v>
      </c>
      <c r="P4" s="75">
        <f t="shared" si="1"/>
        <v>7.5</v>
      </c>
      <c r="Q4" s="76">
        <f t="shared" si="1"/>
        <v>7.5</v>
      </c>
      <c r="R4" s="76">
        <f t="shared" si="1"/>
        <v>7.5</v>
      </c>
      <c r="S4" s="76">
        <f t="shared" si="1"/>
        <v>7.5</v>
      </c>
      <c r="T4" s="76">
        <f t="shared" si="1"/>
        <v>7.5</v>
      </c>
      <c r="U4" s="76">
        <f t="shared" si="1"/>
        <v>7.5</v>
      </c>
      <c r="V4" s="76">
        <f t="shared" si="1"/>
        <v>7.5</v>
      </c>
      <c r="W4" s="76">
        <f t="shared" si="1"/>
        <v>7.5</v>
      </c>
      <c r="X4" s="76">
        <f t="shared" si="1"/>
        <v>7.5</v>
      </c>
      <c r="Y4" s="76">
        <f t="shared" si="1"/>
        <v>7.5</v>
      </c>
      <c r="Z4" s="76">
        <f t="shared" si="1"/>
        <v>7.5</v>
      </c>
      <c r="AA4" s="76">
        <f t="shared" si="1"/>
        <v>7.5</v>
      </c>
      <c r="AB4" s="76">
        <f t="shared" si="1"/>
        <v>7.5</v>
      </c>
      <c r="AC4" s="75">
        <f t="shared" si="1"/>
        <v>7.5</v>
      </c>
      <c r="AD4" s="75">
        <f t="shared" si="1"/>
        <v>7.5</v>
      </c>
      <c r="AE4" s="75">
        <f t="shared" si="1"/>
        <v>7.5</v>
      </c>
      <c r="AF4" s="75">
        <f t="shared" si="1"/>
        <v>7.5</v>
      </c>
      <c r="AG4" s="75">
        <f t="shared" si="1"/>
        <v>7.5</v>
      </c>
      <c r="AH4" s="75">
        <f t="shared" si="1"/>
        <v>7.5</v>
      </c>
      <c r="AI4" s="75">
        <f t="shared" si="1"/>
        <v>7.5</v>
      </c>
      <c r="AJ4" s="75">
        <f t="shared" si="1"/>
        <v>7.5</v>
      </c>
      <c r="AK4" s="75">
        <f t="shared" si="1"/>
        <v>7.5</v>
      </c>
      <c r="AL4" s="75">
        <f t="shared" si="1"/>
        <v>7.5</v>
      </c>
      <c r="AM4" s="75">
        <f t="shared" si="1"/>
        <v>7.5</v>
      </c>
      <c r="AN4" s="75">
        <f t="shared" si="1"/>
        <v>7.5</v>
      </c>
    </row>
    <row r="5" spans="1:40">
      <c r="A5" s="71" t="s">
        <v>121</v>
      </c>
      <c r="B5" s="72">
        <v>1</v>
      </c>
      <c r="C5" s="71">
        <f>'[1]CF Year 1'!B13</f>
        <v>6500</v>
      </c>
      <c r="D5" s="72">
        <f>12*12</f>
        <v>144</v>
      </c>
      <c r="E5" s="77">
        <f>$C$5/$D$5</f>
        <v>45.138888888888886</v>
      </c>
      <c r="F5" s="77">
        <f t="shared" ref="F5:AN5" si="2">$C$5/$D$5</f>
        <v>45.138888888888886</v>
      </c>
      <c r="G5" s="77">
        <f t="shared" si="2"/>
        <v>45.138888888888886</v>
      </c>
      <c r="H5" s="77">
        <f t="shared" si="2"/>
        <v>45.138888888888886</v>
      </c>
      <c r="I5" s="77">
        <f t="shared" si="2"/>
        <v>45.138888888888886</v>
      </c>
      <c r="J5" s="77">
        <f t="shared" si="2"/>
        <v>45.138888888888886</v>
      </c>
      <c r="K5" s="77">
        <f t="shared" si="2"/>
        <v>45.138888888888886</v>
      </c>
      <c r="L5" s="77">
        <f t="shared" si="2"/>
        <v>45.138888888888886</v>
      </c>
      <c r="M5" s="77">
        <f t="shared" si="2"/>
        <v>45.138888888888886</v>
      </c>
      <c r="N5" s="77">
        <f t="shared" si="2"/>
        <v>45.138888888888886</v>
      </c>
      <c r="O5" s="77">
        <f t="shared" si="2"/>
        <v>45.138888888888886</v>
      </c>
      <c r="P5" s="77">
        <f t="shared" si="2"/>
        <v>45.138888888888886</v>
      </c>
      <c r="Q5" s="78">
        <f t="shared" si="2"/>
        <v>45.138888888888886</v>
      </c>
      <c r="R5" s="78">
        <f t="shared" si="2"/>
        <v>45.138888888888886</v>
      </c>
      <c r="S5" s="78">
        <f t="shared" si="2"/>
        <v>45.138888888888886</v>
      </c>
      <c r="T5" s="78">
        <f t="shared" si="2"/>
        <v>45.138888888888886</v>
      </c>
      <c r="U5" s="78">
        <f t="shared" si="2"/>
        <v>45.138888888888886</v>
      </c>
      <c r="V5" s="78">
        <f t="shared" si="2"/>
        <v>45.138888888888886</v>
      </c>
      <c r="W5" s="78">
        <f t="shared" si="2"/>
        <v>45.138888888888886</v>
      </c>
      <c r="X5" s="78">
        <f t="shared" si="2"/>
        <v>45.138888888888886</v>
      </c>
      <c r="Y5" s="78">
        <f t="shared" si="2"/>
        <v>45.138888888888886</v>
      </c>
      <c r="Z5" s="78">
        <f t="shared" si="2"/>
        <v>45.138888888888886</v>
      </c>
      <c r="AA5" s="78">
        <f t="shared" si="2"/>
        <v>45.138888888888886</v>
      </c>
      <c r="AB5" s="78">
        <f t="shared" si="2"/>
        <v>45.138888888888886</v>
      </c>
      <c r="AC5" s="77">
        <f t="shared" si="2"/>
        <v>45.138888888888886</v>
      </c>
      <c r="AD5" s="77">
        <f t="shared" si="2"/>
        <v>45.138888888888886</v>
      </c>
      <c r="AE5" s="77">
        <f t="shared" si="2"/>
        <v>45.138888888888886</v>
      </c>
      <c r="AF5" s="77">
        <f t="shared" si="2"/>
        <v>45.138888888888886</v>
      </c>
      <c r="AG5" s="77">
        <f t="shared" si="2"/>
        <v>45.138888888888886</v>
      </c>
      <c r="AH5" s="77">
        <f t="shared" si="2"/>
        <v>45.138888888888886</v>
      </c>
      <c r="AI5" s="77">
        <f t="shared" si="2"/>
        <v>45.138888888888886</v>
      </c>
      <c r="AJ5" s="77">
        <f t="shared" si="2"/>
        <v>45.138888888888886</v>
      </c>
      <c r="AK5" s="77">
        <f t="shared" si="2"/>
        <v>45.138888888888886</v>
      </c>
      <c r="AL5" s="77">
        <f t="shared" si="2"/>
        <v>45.138888888888886</v>
      </c>
      <c r="AM5" s="77">
        <f t="shared" si="2"/>
        <v>45.138888888888886</v>
      </c>
      <c r="AN5" s="77">
        <f t="shared" si="2"/>
        <v>45.138888888888886</v>
      </c>
    </row>
    <row r="6" spans="1:40">
      <c r="A6" s="71" t="s">
        <v>122</v>
      </c>
      <c r="B6" s="72">
        <v>1</v>
      </c>
      <c r="C6" s="71">
        <f>'[1]CF Year 1'!B$16</f>
        <v>0</v>
      </c>
      <c r="D6" s="72">
        <v>36</v>
      </c>
      <c r="E6" s="79">
        <f>IF(E$2&gt;=$B6,$C6/$D6,0)</f>
        <v>0</v>
      </c>
      <c r="F6" s="79">
        <f t="shared" ref="F6:AN14" si="3">IF(F$2&gt;=$B6,$C6/$D6,0)</f>
        <v>0</v>
      </c>
      <c r="G6" s="79">
        <f t="shared" si="3"/>
        <v>0</v>
      </c>
      <c r="H6" s="79">
        <f t="shared" si="3"/>
        <v>0</v>
      </c>
      <c r="I6" s="79">
        <f t="shared" si="3"/>
        <v>0</v>
      </c>
      <c r="J6" s="79">
        <f t="shared" si="3"/>
        <v>0</v>
      </c>
      <c r="K6" s="79">
        <f t="shared" si="3"/>
        <v>0</v>
      </c>
      <c r="L6" s="79">
        <f t="shared" si="3"/>
        <v>0</v>
      </c>
      <c r="M6" s="79">
        <f t="shared" si="3"/>
        <v>0</v>
      </c>
      <c r="N6" s="79">
        <f t="shared" si="3"/>
        <v>0</v>
      </c>
      <c r="O6" s="79">
        <f t="shared" si="3"/>
        <v>0</v>
      </c>
      <c r="P6" s="79">
        <f t="shared" si="3"/>
        <v>0</v>
      </c>
      <c r="Q6" s="80">
        <f t="shared" si="3"/>
        <v>0</v>
      </c>
      <c r="R6" s="80">
        <f t="shared" si="3"/>
        <v>0</v>
      </c>
      <c r="S6" s="80">
        <f t="shared" si="3"/>
        <v>0</v>
      </c>
      <c r="T6" s="80">
        <f t="shared" si="3"/>
        <v>0</v>
      </c>
      <c r="U6" s="80">
        <f t="shared" si="3"/>
        <v>0</v>
      </c>
      <c r="V6" s="80">
        <f t="shared" si="3"/>
        <v>0</v>
      </c>
      <c r="W6" s="80">
        <f t="shared" si="3"/>
        <v>0</v>
      </c>
      <c r="X6" s="80">
        <f t="shared" si="3"/>
        <v>0</v>
      </c>
      <c r="Y6" s="80">
        <f t="shared" si="3"/>
        <v>0</v>
      </c>
      <c r="Z6" s="80">
        <f t="shared" si="3"/>
        <v>0</v>
      </c>
      <c r="AA6" s="80">
        <f t="shared" si="3"/>
        <v>0</v>
      </c>
      <c r="AB6" s="80">
        <f t="shared" si="3"/>
        <v>0</v>
      </c>
      <c r="AC6" s="79">
        <f t="shared" si="3"/>
        <v>0</v>
      </c>
      <c r="AD6" s="79">
        <f t="shared" si="3"/>
        <v>0</v>
      </c>
      <c r="AE6" s="79">
        <f t="shared" si="3"/>
        <v>0</v>
      </c>
      <c r="AF6" s="79">
        <f t="shared" si="3"/>
        <v>0</v>
      </c>
      <c r="AG6" s="79">
        <f t="shared" si="3"/>
        <v>0</v>
      </c>
      <c r="AH6" s="79">
        <f t="shared" si="3"/>
        <v>0</v>
      </c>
      <c r="AI6" s="79">
        <f t="shared" si="3"/>
        <v>0</v>
      </c>
      <c r="AJ6" s="79">
        <f t="shared" si="3"/>
        <v>0</v>
      </c>
      <c r="AK6" s="79">
        <f t="shared" si="3"/>
        <v>0</v>
      </c>
      <c r="AL6" s="79">
        <f t="shared" si="3"/>
        <v>0</v>
      </c>
      <c r="AM6" s="79">
        <f t="shared" si="3"/>
        <v>0</v>
      </c>
      <c r="AN6" s="79">
        <f t="shared" si="3"/>
        <v>0</v>
      </c>
    </row>
    <row r="7" spans="1:40">
      <c r="A7" s="71" t="s">
        <v>123</v>
      </c>
      <c r="B7" s="72">
        <v>2</v>
      </c>
      <c r="C7" s="71">
        <f>'[1]CF Year 1'!C$16</f>
        <v>0</v>
      </c>
      <c r="D7" s="72">
        <v>36</v>
      </c>
      <c r="E7" s="79">
        <f t="shared" ref="E7:T22" si="4">IF(E$2&gt;=$B7,$C7/$D7,0)</f>
        <v>0</v>
      </c>
      <c r="F7" s="79">
        <f t="shared" si="4"/>
        <v>0</v>
      </c>
      <c r="G7" s="79">
        <f t="shared" si="4"/>
        <v>0</v>
      </c>
      <c r="H7" s="79">
        <f t="shared" si="4"/>
        <v>0</v>
      </c>
      <c r="I7" s="79">
        <f t="shared" si="4"/>
        <v>0</v>
      </c>
      <c r="J7" s="79">
        <f t="shared" si="4"/>
        <v>0</v>
      </c>
      <c r="K7" s="79">
        <f t="shared" si="4"/>
        <v>0</v>
      </c>
      <c r="L7" s="79">
        <f t="shared" si="4"/>
        <v>0</v>
      </c>
      <c r="M7" s="79">
        <f t="shared" si="4"/>
        <v>0</v>
      </c>
      <c r="N7" s="79">
        <f t="shared" si="4"/>
        <v>0</v>
      </c>
      <c r="O7" s="79">
        <f t="shared" si="4"/>
        <v>0</v>
      </c>
      <c r="P7" s="79">
        <f t="shared" si="4"/>
        <v>0</v>
      </c>
      <c r="Q7" s="80">
        <f t="shared" si="4"/>
        <v>0</v>
      </c>
      <c r="R7" s="80">
        <f t="shared" si="4"/>
        <v>0</v>
      </c>
      <c r="S7" s="80">
        <f t="shared" si="4"/>
        <v>0</v>
      </c>
      <c r="T7" s="80">
        <f t="shared" si="4"/>
        <v>0</v>
      </c>
      <c r="U7" s="80">
        <f t="shared" si="3"/>
        <v>0</v>
      </c>
      <c r="V7" s="80">
        <f t="shared" si="3"/>
        <v>0</v>
      </c>
      <c r="W7" s="80">
        <f t="shared" si="3"/>
        <v>0</v>
      </c>
      <c r="X7" s="80">
        <f t="shared" si="3"/>
        <v>0</v>
      </c>
      <c r="Y7" s="80">
        <f t="shared" si="3"/>
        <v>0</v>
      </c>
      <c r="Z7" s="80">
        <f t="shared" si="3"/>
        <v>0</v>
      </c>
      <c r="AA7" s="80">
        <f t="shared" si="3"/>
        <v>0</v>
      </c>
      <c r="AB7" s="80">
        <f t="shared" si="3"/>
        <v>0</v>
      </c>
      <c r="AC7" s="79">
        <f t="shared" si="3"/>
        <v>0</v>
      </c>
      <c r="AD7" s="79">
        <f t="shared" si="3"/>
        <v>0</v>
      </c>
      <c r="AE7" s="79">
        <f t="shared" si="3"/>
        <v>0</v>
      </c>
      <c r="AF7" s="79">
        <f t="shared" si="3"/>
        <v>0</v>
      </c>
      <c r="AG7" s="79">
        <f t="shared" si="3"/>
        <v>0</v>
      </c>
      <c r="AH7" s="79">
        <f t="shared" si="3"/>
        <v>0</v>
      </c>
      <c r="AI7" s="79">
        <f t="shared" si="3"/>
        <v>0</v>
      </c>
      <c r="AJ7" s="79">
        <f t="shared" si="3"/>
        <v>0</v>
      </c>
      <c r="AK7" s="79">
        <f t="shared" si="3"/>
        <v>0</v>
      </c>
      <c r="AL7" s="79">
        <f t="shared" si="3"/>
        <v>0</v>
      </c>
      <c r="AM7" s="79">
        <f t="shared" si="3"/>
        <v>0</v>
      </c>
      <c r="AN7" s="79">
        <f t="shared" si="3"/>
        <v>0</v>
      </c>
    </row>
    <row r="8" spans="1:40">
      <c r="A8" s="71" t="s">
        <v>124</v>
      </c>
      <c r="B8" s="72">
        <v>3</v>
      </c>
      <c r="C8" s="20">
        <f>'[1]CF Year 1'!D$16</f>
        <v>972.38400000000001</v>
      </c>
      <c r="D8" s="72">
        <v>36</v>
      </c>
      <c r="E8" s="79">
        <f t="shared" si="4"/>
        <v>0</v>
      </c>
      <c r="F8" s="79">
        <f t="shared" si="3"/>
        <v>0</v>
      </c>
      <c r="G8" s="79">
        <f t="shared" si="3"/>
        <v>27.010666666666665</v>
      </c>
      <c r="H8" s="79">
        <f t="shared" si="3"/>
        <v>27.010666666666665</v>
      </c>
      <c r="I8" s="79">
        <f t="shared" si="3"/>
        <v>27.010666666666665</v>
      </c>
      <c r="J8" s="79">
        <f t="shared" si="3"/>
        <v>27.010666666666665</v>
      </c>
      <c r="K8" s="79">
        <f t="shared" si="3"/>
        <v>27.010666666666665</v>
      </c>
      <c r="L8" s="79">
        <f t="shared" si="3"/>
        <v>27.010666666666665</v>
      </c>
      <c r="M8" s="79">
        <f t="shared" si="3"/>
        <v>27.010666666666665</v>
      </c>
      <c r="N8" s="79">
        <f t="shared" si="3"/>
        <v>27.010666666666665</v>
      </c>
      <c r="O8" s="79">
        <f t="shared" si="3"/>
        <v>27.010666666666665</v>
      </c>
      <c r="P8" s="79">
        <f t="shared" si="3"/>
        <v>27.010666666666665</v>
      </c>
      <c r="Q8" s="80">
        <f t="shared" si="3"/>
        <v>27.010666666666665</v>
      </c>
      <c r="R8" s="80">
        <f t="shared" si="3"/>
        <v>27.010666666666665</v>
      </c>
      <c r="S8" s="80">
        <f t="shared" si="3"/>
        <v>27.010666666666665</v>
      </c>
      <c r="T8" s="80">
        <f t="shared" si="3"/>
        <v>27.010666666666665</v>
      </c>
      <c r="U8" s="80">
        <f t="shared" si="3"/>
        <v>27.010666666666665</v>
      </c>
      <c r="V8" s="80">
        <f t="shared" si="3"/>
        <v>27.010666666666665</v>
      </c>
      <c r="W8" s="80">
        <f t="shared" si="3"/>
        <v>27.010666666666665</v>
      </c>
      <c r="X8" s="80">
        <f t="shared" si="3"/>
        <v>27.010666666666665</v>
      </c>
      <c r="Y8" s="80">
        <f t="shared" si="3"/>
        <v>27.010666666666665</v>
      </c>
      <c r="Z8" s="80">
        <f t="shared" si="3"/>
        <v>27.010666666666665</v>
      </c>
      <c r="AA8" s="80">
        <f t="shared" si="3"/>
        <v>27.010666666666665</v>
      </c>
      <c r="AB8" s="80">
        <f t="shared" si="3"/>
        <v>27.010666666666665</v>
      </c>
      <c r="AC8" s="79">
        <f t="shared" si="3"/>
        <v>27.010666666666665</v>
      </c>
      <c r="AD8" s="79">
        <f t="shared" si="3"/>
        <v>27.010666666666665</v>
      </c>
      <c r="AE8" s="79">
        <f t="shared" si="3"/>
        <v>27.010666666666665</v>
      </c>
      <c r="AF8" s="79">
        <f t="shared" si="3"/>
        <v>27.010666666666665</v>
      </c>
      <c r="AG8" s="79">
        <f t="shared" si="3"/>
        <v>27.010666666666665</v>
      </c>
      <c r="AH8" s="79">
        <f t="shared" si="3"/>
        <v>27.010666666666665</v>
      </c>
      <c r="AI8" s="79">
        <f t="shared" si="3"/>
        <v>27.010666666666665</v>
      </c>
      <c r="AJ8" s="79">
        <f t="shared" si="3"/>
        <v>27.010666666666665</v>
      </c>
      <c r="AK8" s="79">
        <f t="shared" si="3"/>
        <v>27.010666666666665</v>
      </c>
      <c r="AL8" s="79">
        <f t="shared" si="3"/>
        <v>27.010666666666665</v>
      </c>
      <c r="AM8" s="79">
        <f t="shared" si="3"/>
        <v>27.010666666666665</v>
      </c>
      <c r="AN8" s="79">
        <f t="shared" si="3"/>
        <v>27.010666666666665</v>
      </c>
    </row>
    <row r="9" spans="1:40">
      <c r="A9" s="71" t="s">
        <v>125</v>
      </c>
      <c r="B9" s="72">
        <v>4</v>
      </c>
      <c r="C9" s="20">
        <f>'[1]CF Year 1'!E$16</f>
        <v>0</v>
      </c>
      <c r="D9" s="72">
        <v>36</v>
      </c>
      <c r="E9" s="79">
        <f t="shared" si="4"/>
        <v>0</v>
      </c>
      <c r="F9" s="79">
        <f t="shared" si="3"/>
        <v>0</v>
      </c>
      <c r="G9" s="79">
        <f t="shared" si="3"/>
        <v>0</v>
      </c>
      <c r="H9" s="79">
        <f t="shared" si="3"/>
        <v>0</v>
      </c>
      <c r="I9" s="79">
        <f t="shared" si="3"/>
        <v>0</v>
      </c>
      <c r="J9" s="79">
        <f t="shared" si="3"/>
        <v>0</v>
      </c>
      <c r="K9" s="79">
        <f t="shared" si="3"/>
        <v>0</v>
      </c>
      <c r="L9" s="79">
        <f t="shared" si="3"/>
        <v>0</v>
      </c>
      <c r="M9" s="79">
        <f t="shared" si="3"/>
        <v>0</v>
      </c>
      <c r="N9" s="79">
        <f t="shared" si="3"/>
        <v>0</v>
      </c>
      <c r="O9" s="79">
        <f t="shared" si="3"/>
        <v>0</v>
      </c>
      <c r="P9" s="79">
        <f t="shared" si="3"/>
        <v>0</v>
      </c>
      <c r="Q9" s="80">
        <f t="shared" si="3"/>
        <v>0</v>
      </c>
      <c r="R9" s="80">
        <f t="shared" si="3"/>
        <v>0</v>
      </c>
      <c r="S9" s="80">
        <f t="shared" si="3"/>
        <v>0</v>
      </c>
      <c r="T9" s="80">
        <f t="shared" si="3"/>
        <v>0</v>
      </c>
      <c r="U9" s="80">
        <f t="shared" si="3"/>
        <v>0</v>
      </c>
      <c r="V9" s="80">
        <f t="shared" si="3"/>
        <v>0</v>
      </c>
      <c r="W9" s="80">
        <f t="shared" si="3"/>
        <v>0</v>
      </c>
      <c r="X9" s="80">
        <f t="shared" si="3"/>
        <v>0</v>
      </c>
      <c r="Y9" s="80">
        <f t="shared" si="3"/>
        <v>0</v>
      </c>
      <c r="Z9" s="80">
        <f t="shared" si="3"/>
        <v>0</v>
      </c>
      <c r="AA9" s="80">
        <f t="shared" si="3"/>
        <v>0</v>
      </c>
      <c r="AB9" s="80">
        <f t="shared" si="3"/>
        <v>0</v>
      </c>
      <c r="AC9" s="79">
        <f t="shared" si="3"/>
        <v>0</v>
      </c>
      <c r="AD9" s="79">
        <f t="shared" si="3"/>
        <v>0</v>
      </c>
      <c r="AE9" s="79">
        <f t="shared" si="3"/>
        <v>0</v>
      </c>
      <c r="AF9" s="79">
        <f t="shared" si="3"/>
        <v>0</v>
      </c>
      <c r="AG9" s="79">
        <f t="shared" si="3"/>
        <v>0</v>
      </c>
      <c r="AH9" s="79">
        <f t="shared" si="3"/>
        <v>0</v>
      </c>
      <c r="AI9" s="79">
        <f t="shared" si="3"/>
        <v>0</v>
      </c>
      <c r="AJ9" s="79">
        <f t="shared" si="3"/>
        <v>0</v>
      </c>
      <c r="AK9" s="79">
        <f t="shared" si="3"/>
        <v>0</v>
      </c>
      <c r="AL9" s="79">
        <f t="shared" si="3"/>
        <v>0</v>
      </c>
      <c r="AM9" s="79">
        <f t="shared" si="3"/>
        <v>0</v>
      </c>
      <c r="AN9" s="79">
        <f t="shared" si="3"/>
        <v>0</v>
      </c>
    </row>
    <row r="10" spans="1:40">
      <c r="A10" s="71" t="s">
        <v>126</v>
      </c>
      <c r="B10" s="72">
        <v>5</v>
      </c>
      <c r="C10" s="20">
        <f>'[1]CF Year 1'!F$16</f>
        <v>0</v>
      </c>
      <c r="D10" s="72">
        <v>36</v>
      </c>
      <c r="E10" s="79">
        <f t="shared" si="4"/>
        <v>0</v>
      </c>
      <c r="F10" s="79">
        <f t="shared" si="4"/>
        <v>0</v>
      </c>
      <c r="G10" s="79">
        <f t="shared" si="4"/>
        <v>0</v>
      </c>
      <c r="H10" s="79">
        <f t="shared" si="4"/>
        <v>0</v>
      </c>
      <c r="I10" s="79">
        <f t="shared" si="4"/>
        <v>0</v>
      </c>
      <c r="J10" s="79">
        <f t="shared" si="4"/>
        <v>0</v>
      </c>
      <c r="K10" s="79">
        <f t="shared" si="4"/>
        <v>0</v>
      </c>
      <c r="L10" s="79">
        <f t="shared" si="4"/>
        <v>0</v>
      </c>
      <c r="M10" s="79">
        <f t="shared" si="4"/>
        <v>0</v>
      </c>
      <c r="N10" s="79">
        <f t="shared" si="4"/>
        <v>0</v>
      </c>
      <c r="O10" s="79">
        <f t="shared" si="4"/>
        <v>0</v>
      </c>
      <c r="P10" s="79">
        <f t="shared" si="4"/>
        <v>0</v>
      </c>
      <c r="Q10" s="80">
        <f t="shared" si="4"/>
        <v>0</v>
      </c>
      <c r="R10" s="80">
        <f t="shared" si="4"/>
        <v>0</v>
      </c>
      <c r="S10" s="80">
        <f t="shared" si="4"/>
        <v>0</v>
      </c>
      <c r="T10" s="80">
        <f t="shared" si="4"/>
        <v>0</v>
      </c>
      <c r="U10" s="80">
        <f t="shared" si="3"/>
        <v>0</v>
      </c>
      <c r="V10" s="80">
        <f t="shared" si="3"/>
        <v>0</v>
      </c>
      <c r="W10" s="80">
        <f t="shared" si="3"/>
        <v>0</v>
      </c>
      <c r="X10" s="80">
        <f t="shared" si="3"/>
        <v>0</v>
      </c>
      <c r="Y10" s="80">
        <f t="shared" si="3"/>
        <v>0</v>
      </c>
      <c r="Z10" s="80">
        <f t="shared" si="3"/>
        <v>0</v>
      </c>
      <c r="AA10" s="80">
        <f t="shared" si="3"/>
        <v>0</v>
      </c>
      <c r="AB10" s="80">
        <f t="shared" si="3"/>
        <v>0</v>
      </c>
      <c r="AC10" s="79">
        <f t="shared" si="3"/>
        <v>0</v>
      </c>
      <c r="AD10" s="79">
        <f t="shared" si="3"/>
        <v>0</v>
      </c>
      <c r="AE10" s="79">
        <f t="shared" si="3"/>
        <v>0</v>
      </c>
      <c r="AF10" s="79">
        <f t="shared" si="3"/>
        <v>0</v>
      </c>
      <c r="AG10" s="79">
        <f t="shared" si="3"/>
        <v>0</v>
      </c>
      <c r="AH10" s="79">
        <f t="shared" si="3"/>
        <v>0</v>
      </c>
      <c r="AI10" s="79">
        <f t="shared" si="3"/>
        <v>0</v>
      </c>
      <c r="AJ10" s="79">
        <f t="shared" si="3"/>
        <v>0</v>
      </c>
      <c r="AK10" s="79">
        <f t="shared" si="3"/>
        <v>0</v>
      </c>
      <c r="AL10" s="79">
        <f t="shared" si="3"/>
        <v>0</v>
      </c>
      <c r="AM10" s="79">
        <f t="shared" si="3"/>
        <v>0</v>
      </c>
      <c r="AN10" s="79">
        <f t="shared" si="3"/>
        <v>0</v>
      </c>
    </row>
    <row r="11" spans="1:40">
      <c r="A11" s="71" t="s">
        <v>127</v>
      </c>
      <c r="B11" s="72">
        <v>6</v>
      </c>
      <c r="C11" s="20">
        <f>'[1]CF Year 1'!G$16</f>
        <v>972.38400000000001</v>
      </c>
      <c r="D11" s="72">
        <v>36</v>
      </c>
      <c r="E11" s="79">
        <f t="shared" si="4"/>
        <v>0</v>
      </c>
      <c r="F11" s="79">
        <f t="shared" si="3"/>
        <v>0</v>
      </c>
      <c r="G11" s="79">
        <f t="shared" si="3"/>
        <v>0</v>
      </c>
      <c r="H11" s="79">
        <f t="shared" si="3"/>
        <v>0</v>
      </c>
      <c r="I11" s="79">
        <f t="shared" si="3"/>
        <v>0</v>
      </c>
      <c r="J11" s="79">
        <f t="shared" si="3"/>
        <v>27.010666666666665</v>
      </c>
      <c r="K11" s="79">
        <f t="shared" si="3"/>
        <v>27.010666666666665</v>
      </c>
      <c r="L11" s="79">
        <f t="shared" si="3"/>
        <v>27.010666666666665</v>
      </c>
      <c r="M11" s="79">
        <f t="shared" si="3"/>
        <v>27.010666666666665</v>
      </c>
      <c r="N11" s="79">
        <f t="shared" si="3"/>
        <v>27.010666666666665</v>
      </c>
      <c r="O11" s="79">
        <f t="shared" si="3"/>
        <v>27.010666666666665</v>
      </c>
      <c r="P11" s="79">
        <f t="shared" si="3"/>
        <v>27.010666666666665</v>
      </c>
      <c r="Q11" s="80">
        <f t="shared" si="3"/>
        <v>27.010666666666665</v>
      </c>
      <c r="R11" s="80">
        <f t="shared" si="3"/>
        <v>27.010666666666665</v>
      </c>
      <c r="S11" s="80">
        <f t="shared" si="3"/>
        <v>27.010666666666665</v>
      </c>
      <c r="T11" s="80">
        <f t="shared" si="3"/>
        <v>27.010666666666665</v>
      </c>
      <c r="U11" s="80">
        <f t="shared" si="3"/>
        <v>27.010666666666665</v>
      </c>
      <c r="V11" s="80">
        <f t="shared" si="3"/>
        <v>27.010666666666665</v>
      </c>
      <c r="W11" s="80">
        <f t="shared" si="3"/>
        <v>27.010666666666665</v>
      </c>
      <c r="X11" s="80">
        <f t="shared" si="3"/>
        <v>27.010666666666665</v>
      </c>
      <c r="Y11" s="80">
        <f t="shared" si="3"/>
        <v>27.010666666666665</v>
      </c>
      <c r="Z11" s="80">
        <f t="shared" si="3"/>
        <v>27.010666666666665</v>
      </c>
      <c r="AA11" s="80">
        <f t="shared" si="3"/>
        <v>27.010666666666665</v>
      </c>
      <c r="AB11" s="80">
        <f t="shared" si="3"/>
        <v>27.010666666666665</v>
      </c>
      <c r="AC11" s="79">
        <f t="shared" si="3"/>
        <v>27.010666666666665</v>
      </c>
      <c r="AD11" s="79">
        <f t="shared" si="3"/>
        <v>27.010666666666665</v>
      </c>
      <c r="AE11" s="79">
        <f t="shared" si="3"/>
        <v>27.010666666666665</v>
      </c>
      <c r="AF11" s="79">
        <f t="shared" si="3"/>
        <v>27.010666666666665</v>
      </c>
      <c r="AG11" s="79">
        <f t="shared" si="3"/>
        <v>27.010666666666665</v>
      </c>
      <c r="AH11" s="79">
        <f t="shared" si="3"/>
        <v>27.010666666666665</v>
      </c>
      <c r="AI11" s="79">
        <f t="shared" si="3"/>
        <v>27.010666666666665</v>
      </c>
      <c r="AJ11" s="79">
        <f t="shared" si="3"/>
        <v>27.010666666666665</v>
      </c>
      <c r="AK11" s="79">
        <f t="shared" si="3"/>
        <v>27.010666666666665</v>
      </c>
      <c r="AL11" s="79">
        <f t="shared" si="3"/>
        <v>27.010666666666665</v>
      </c>
      <c r="AM11" s="79">
        <f t="shared" si="3"/>
        <v>27.010666666666665</v>
      </c>
      <c r="AN11" s="79">
        <f t="shared" si="3"/>
        <v>27.010666666666665</v>
      </c>
    </row>
    <row r="12" spans="1:40">
      <c r="A12" s="71" t="s">
        <v>128</v>
      </c>
      <c r="B12" s="72">
        <v>7</v>
      </c>
      <c r="C12" s="20">
        <f>'[1]CF Year 1'!H$16</f>
        <v>0</v>
      </c>
      <c r="D12" s="72">
        <v>36</v>
      </c>
      <c r="E12" s="79">
        <f t="shared" si="4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79">
        <f t="shared" si="3"/>
        <v>0</v>
      </c>
      <c r="P12" s="79">
        <f t="shared" si="3"/>
        <v>0</v>
      </c>
      <c r="Q12" s="80">
        <f t="shared" si="3"/>
        <v>0</v>
      </c>
      <c r="R12" s="80">
        <f t="shared" si="3"/>
        <v>0</v>
      </c>
      <c r="S12" s="80">
        <f t="shared" si="3"/>
        <v>0</v>
      </c>
      <c r="T12" s="80">
        <f t="shared" si="3"/>
        <v>0</v>
      </c>
      <c r="U12" s="80">
        <f t="shared" si="3"/>
        <v>0</v>
      </c>
      <c r="V12" s="80">
        <f t="shared" si="3"/>
        <v>0</v>
      </c>
      <c r="W12" s="80">
        <f t="shared" si="3"/>
        <v>0</v>
      </c>
      <c r="X12" s="80">
        <f t="shared" si="3"/>
        <v>0</v>
      </c>
      <c r="Y12" s="80">
        <f t="shared" si="3"/>
        <v>0</v>
      </c>
      <c r="Z12" s="80">
        <f t="shared" si="3"/>
        <v>0</v>
      </c>
      <c r="AA12" s="80">
        <f t="shared" si="3"/>
        <v>0</v>
      </c>
      <c r="AB12" s="80">
        <f t="shared" si="3"/>
        <v>0</v>
      </c>
      <c r="AC12" s="79">
        <f t="shared" si="3"/>
        <v>0</v>
      </c>
      <c r="AD12" s="79">
        <f t="shared" si="3"/>
        <v>0</v>
      </c>
      <c r="AE12" s="79">
        <f t="shared" si="3"/>
        <v>0</v>
      </c>
      <c r="AF12" s="79">
        <f t="shared" si="3"/>
        <v>0</v>
      </c>
      <c r="AG12" s="79">
        <f t="shared" si="3"/>
        <v>0</v>
      </c>
      <c r="AH12" s="79">
        <f t="shared" si="3"/>
        <v>0</v>
      </c>
      <c r="AI12" s="79">
        <f t="shared" si="3"/>
        <v>0</v>
      </c>
      <c r="AJ12" s="79">
        <f t="shared" si="3"/>
        <v>0</v>
      </c>
      <c r="AK12" s="79">
        <f t="shared" si="3"/>
        <v>0</v>
      </c>
      <c r="AL12" s="79">
        <f t="shared" si="3"/>
        <v>0</v>
      </c>
      <c r="AM12" s="79">
        <f t="shared" si="3"/>
        <v>0</v>
      </c>
      <c r="AN12" s="79">
        <f t="shared" si="3"/>
        <v>0</v>
      </c>
    </row>
    <row r="13" spans="1:40">
      <c r="A13" s="71" t="s">
        <v>129</v>
      </c>
      <c r="B13" s="72">
        <v>8</v>
      </c>
      <c r="C13" s="20">
        <f>'[1]CF Year 1'!I$16</f>
        <v>0</v>
      </c>
      <c r="D13" s="72">
        <v>36</v>
      </c>
      <c r="E13" s="79">
        <f t="shared" si="4"/>
        <v>0</v>
      </c>
      <c r="F13" s="79">
        <f t="shared" si="4"/>
        <v>0</v>
      </c>
      <c r="G13" s="79">
        <f t="shared" si="4"/>
        <v>0</v>
      </c>
      <c r="H13" s="79">
        <f t="shared" si="4"/>
        <v>0</v>
      </c>
      <c r="I13" s="79">
        <f t="shared" si="4"/>
        <v>0</v>
      </c>
      <c r="J13" s="79">
        <f t="shared" si="4"/>
        <v>0</v>
      </c>
      <c r="K13" s="79">
        <f t="shared" si="4"/>
        <v>0</v>
      </c>
      <c r="L13" s="79">
        <f t="shared" si="4"/>
        <v>0</v>
      </c>
      <c r="M13" s="79">
        <f t="shared" si="4"/>
        <v>0</v>
      </c>
      <c r="N13" s="79">
        <f t="shared" si="4"/>
        <v>0</v>
      </c>
      <c r="O13" s="79">
        <f t="shared" si="4"/>
        <v>0</v>
      </c>
      <c r="P13" s="79">
        <f t="shared" si="4"/>
        <v>0</v>
      </c>
      <c r="Q13" s="80">
        <f t="shared" si="4"/>
        <v>0</v>
      </c>
      <c r="R13" s="80">
        <f t="shared" si="4"/>
        <v>0</v>
      </c>
      <c r="S13" s="80">
        <f t="shared" si="4"/>
        <v>0</v>
      </c>
      <c r="T13" s="80">
        <f t="shared" si="4"/>
        <v>0</v>
      </c>
      <c r="U13" s="80">
        <f t="shared" si="3"/>
        <v>0</v>
      </c>
      <c r="V13" s="80">
        <f t="shared" si="3"/>
        <v>0</v>
      </c>
      <c r="W13" s="80">
        <f t="shared" si="3"/>
        <v>0</v>
      </c>
      <c r="X13" s="80">
        <f t="shared" si="3"/>
        <v>0</v>
      </c>
      <c r="Y13" s="80">
        <f t="shared" si="3"/>
        <v>0</v>
      </c>
      <c r="Z13" s="80">
        <f t="shared" si="3"/>
        <v>0</v>
      </c>
      <c r="AA13" s="80">
        <f t="shared" si="3"/>
        <v>0</v>
      </c>
      <c r="AB13" s="80">
        <f t="shared" si="3"/>
        <v>0</v>
      </c>
      <c r="AC13" s="79">
        <f t="shared" si="3"/>
        <v>0</v>
      </c>
      <c r="AD13" s="79">
        <f t="shared" si="3"/>
        <v>0</v>
      </c>
      <c r="AE13" s="79">
        <f t="shared" si="3"/>
        <v>0</v>
      </c>
      <c r="AF13" s="79">
        <f t="shared" si="3"/>
        <v>0</v>
      </c>
      <c r="AG13" s="79">
        <f t="shared" si="3"/>
        <v>0</v>
      </c>
      <c r="AH13" s="79">
        <f t="shared" si="3"/>
        <v>0</v>
      </c>
      <c r="AI13" s="79">
        <f t="shared" si="3"/>
        <v>0</v>
      </c>
      <c r="AJ13" s="79">
        <f t="shared" si="3"/>
        <v>0</v>
      </c>
      <c r="AK13" s="79">
        <f t="shared" si="3"/>
        <v>0</v>
      </c>
      <c r="AL13" s="79">
        <f t="shared" si="3"/>
        <v>0</v>
      </c>
      <c r="AM13" s="79">
        <f t="shared" si="3"/>
        <v>0</v>
      </c>
      <c r="AN13" s="79">
        <f t="shared" si="3"/>
        <v>0</v>
      </c>
    </row>
    <row r="14" spans="1:40">
      <c r="A14" s="71" t="s">
        <v>130</v>
      </c>
      <c r="B14" s="72">
        <v>9</v>
      </c>
      <c r="C14" s="20">
        <f>'[1]CF Year 1'!J$16</f>
        <v>972.38400000000001</v>
      </c>
      <c r="D14" s="72">
        <v>36</v>
      </c>
      <c r="E14" s="79">
        <f t="shared" si="4"/>
        <v>0</v>
      </c>
      <c r="F14" s="79">
        <f t="shared" si="3"/>
        <v>0</v>
      </c>
      <c r="G14" s="79">
        <f t="shared" si="3"/>
        <v>0</v>
      </c>
      <c r="H14" s="79">
        <f t="shared" si="3"/>
        <v>0</v>
      </c>
      <c r="I14" s="79">
        <f t="shared" si="3"/>
        <v>0</v>
      </c>
      <c r="J14" s="79">
        <f t="shared" si="3"/>
        <v>0</v>
      </c>
      <c r="K14" s="79">
        <f t="shared" si="3"/>
        <v>0</v>
      </c>
      <c r="L14" s="79">
        <f t="shared" si="3"/>
        <v>0</v>
      </c>
      <c r="M14" s="79">
        <f t="shared" si="3"/>
        <v>27.010666666666665</v>
      </c>
      <c r="N14" s="79">
        <f t="shared" si="3"/>
        <v>27.010666666666665</v>
      </c>
      <c r="O14" s="79">
        <f t="shared" si="3"/>
        <v>27.010666666666665</v>
      </c>
      <c r="P14" s="79">
        <f t="shared" si="3"/>
        <v>27.010666666666665</v>
      </c>
      <c r="Q14" s="80">
        <f t="shared" si="3"/>
        <v>27.010666666666665</v>
      </c>
      <c r="R14" s="80">
        <f t="shared" si="3"/>
        <v>27.010666666666665</v>
      </c>
      <c r="S14" s="80">
        <f t="shared" si="3"/>
        <v>27.010666666666665</v>
      </c>
      <c r="T14" s="80">
        <f t="shared" si="3"/>
        <v>27.010666666666665</v>
      </c>
      <c r="U14" s="80">
        <f t="shared" si="3"/>
        <v>27.010666666666665</v>
      </c>
      <c r="V14" s="80">
        <f t="shared" si="3"/>
        <v>27.010666666666665</v>
      </c>
      <c r="W14" s="80">
        <f t="shared" si="3"/>
        <v>27.010666666666665</v>
      </c>
      <c r="X14" s="80">
        <f t="shared" si="3"/>
        <v>27.010666666666665</v>
      </c>
      <c r="Y14" s="80">
        <f t="shared" si="3"/>
        <v>27.010666666666665</v>
      </c>
      <c r="Z14" s="80">
        <f t="shared" ref="Z14:AN29" si="5">IF(Z$2&gt;=$B14,$C14/$D14,0)</f>
        <v>27.010666666666665</v>
      </c>
      <c r="AA14" s="80">
        <f t="shared" si="5"/>
        <v>27.010666666666665</v>
      </c>
      <c r="AB14" s="80">
        <f t="shared" si="5"/>
        <v>27.010666666666665</v>
      </c>
      <c r="AC14" s="79">
        <f t="shared" si="5"/>
        <v>27.010666666666665</v>
      </c>
      <c r="AD14" s="79">
        <f t="shared" si="5"/>
        <v>27.010666666666665</v>
      </c>
      <c r="AE14" s="79">
        <f t="shared" si="5"/>
        <v>27.010666666666665</v>
      </c>
      <c r="AF14" s="79">
        <f t="shared" si="5"/>
        <v>27.010666666666665</v>
      </c>
      <c r="AG14" s="79">
        <f t="shared" si="5"/>
        <v>27.010666666666665</v>
      </c>
      <c r="AH14" s="79">
        <f t="shared" si="5"/>
        <v>27.010666666666665</v>
      </c>
      <c r="AI14" s="79">
        <f t="shared" si="5"/>
        <v>27.010666666666665</v>
      </c>
      <c r="AJ14" s="79">
        <f t="shared" si="5"/>
        <v>27.010666666666665</v>
      </c>
      <c r="AK14" s="79">
        <f t="shared" si="5"/>
        <v>27.010666666666665</v>
      </c>
      <c r="AL14" s="79">
        <f t="shared" si="5"/>
        <v>27.010666666666665</v>
      </c>
      <c r="AM14" s="79">
        <f t="shared" si="5"/>
        <v>27.010666666666665</v>
      </c>
      <c r="AN14" s="79">
        <f t="shared" si="5"/>
        <v>27.010666666666665</v>
      </c>
    </row>
    <row r="15" spans="1:40">
      <c r="A15" s="71" t="s">
        <v>131</v>
      </c>
      <c r="B15" s="72">
        <v>10</v>
      </c>
      <c r="C15" s="20">
        <f>'[1]CF Year 1'!K$16</f>
        <v>0</v>
      </c>
      <c r="D15" s="72">
        <v>36</v>
      </c>
      <c r="E15" s="79">
        <f t="shared" si="4"/>
        <v>0</v>
      </c>
      <c r="F15" s="79">
        <f t="shared" si="4"/>
        <v>0</v>
      </c>
      <c r="G15" s="79">
        <f t="shared" si="4"/>
        <v>0</v>
      </c>
      <c r="H15" s="79">
        <f t="shared" si="4"/>
        <v>0</v>
      </c>
      <c r="I15" s="79">
        <f t="shared" si="4"/>
        <v>0</v>
      </c>
      <c r="J15" s="79">
        <f t="shared" si="4"/>
        <v>0</v>
      </c>
      <c r="K15" s="79">
        <f t="shared" si="4"/>
        <v>0</v>
      </c>
      <c r="L15" s="79">
        <f t="shared" si="4"/>
        <v>0</v>
      </c>
      <c r="M15" s="79">
        <f t="shared" si="4"/>
        <v>0</v>
      </c>
      <c r="N15" s="79">
        <f t="shared" si="4"/>
        <v>0</v>
      </c>
      <c r="O15" s="79">
        <f t="shared" si="4"/>
        <v>0</v>
      </c>
      <c r="P15" s="79">
        <f t="shared" si="4"/>
        <v>0</v>
      </c>
      <c r="Q15" s="80">
        <f t="shared" si="4"/>
        <v>0</v>
      </c>
      <c r="R15" s="80">
        <f t="shared" si="4"/>
        <v>0</v>
      </c>
      <c r="S15" s="80">
        <f t="shared" si="4"/>
        <v>0</v>
      </c>
      <c r="T15" s="80">
        <f t="shared" si="4"/>
        <v>0</v>
      </c>
      <c r="U15" s="80">
        <f t="shared" ref="U15:AJ30" si="6">IF(U$2&gt;=$B15,$C15/$D15,0)</f>
        <v>0</v>
      </c>
      <c r="V15" s="80">
        <f t="shared" si="6"/>
        <v>0</v>
      </c>
      <c r="W15" s="80">
        <f t="shared" si="6"/>
        <v>0</v>
      </c>
      <c r="X15" s="80">
        <f t="shared" si="6"/>
        <v>0</v>
      </c>
      <c r="Y15" s="80">
        <f t="shared" si="6"/>
        <v>0</v>
      </c>
      <c r="Z15" s="80">
        <f t="shared" si="6"/>
        <v>0</v>
      </c>
      <c r="AA15" s="80">
        <f t="shared" si="6"/>
        <v>0</v>
      </c>
      <c r="AB15" s="80">
        <f t="shared" si="6"/>
        <v>0</v>
      </c>
      <c r="AC15" s="79">
        <f t="shared" si="6"/>
        <v>0</v>
      </c>
      <c r="AD15" s="79">
        <f t="shared" si="6"/>
        <v>0</v>
      </c>
      <c r="AE15" s="79">
        <f t="shared" si="6"/>
        <v>0</v>
      </c>
      <c r="AF15" s="79">
        <f t="shared" si="6"/>
        <v>0</v>
      </c>
      <c r="AG15" s="79">
        <f t="shared" si="6"/>
        <v>0</v>
      </c>
      <c r="AH15" s="79">
        <f t="shared" si="6"/>
        <v>0</v>
      </c>
      <c r="AI15" s="79">
        <f t="shared" si="6"/>
        <v>0</v>
      </c>
      <c r="AJ15" s="79">
        <f t="shared" si="6"/>
        <v>0</v>
      </c>
      <c r="AK15" s="79">
        <f t="shared" si="5"/>
        <v>0</v>
      </c>
      <c r="AL15" s="79">
        <f t="shared" si="5"/>
        <v>0</v>
      </c>
      <c r="AM15" s="79">
        <f t="shared" si="5"/>
        <v>0</v>
      </c>
      <c r="AN15" s="79">
        <f t="shared" si="5"/>
        <v>0</v>
      </c>
    </row>
    <row r="16" spans="1:40">
      <c r="A16" s="71" t="s">
        <v>132</v>
      </c>
      <c r="B16" s="72">
        <v>11</v>
      </c>
      <c r="C16" s="20">
        <f>'[1]CF Year 1'!L$16</f>
        <v>0</v>
      </c>
      <c r="D16" s="72">
        <v>36</v>
      </c>
      <c r="E16" s="79">
        <f t="shared" si="4"/>
        <v>0</v>
      </c>
      <c r="F16" s="79">
        <f t="shared" si="4"/>
        <v>0</v>
      </c>
      <c r="G16" s="79">
        <f t="shared" si="4"/>
        <v>0</v>
      </c>
      <c r="H16" s="79">
        <f t="shared" si="4"/>
        <v>0</v>
      </c>
      <c r="I16" s="79">
        <f t="shared" si="4"/>
        <v>0</v>
      </c>
      <c r="J16" s="79">
        <f t="shared" si="4"/>
        <v>0</v>
      </c>
      <c r="K16" s="79">
        <f t="shared" si="4"/>
        <v>0</v>
      </c>
      <c r="L16" s="79">
        <f t="shared" si="4"/>
        <v>0</v>
      </c>
      <c r="M16" s="79">
        <f t="shared" si="4"/>
        <v>0</v>
      </c>
      <c r="N16" s="79">
        <f t="shared" si="4"/>
        <v>0</v>
      </c>
      <c r="O16" s="79">
        <f t="shared" si="4"/>
        <v>0</v>
      </c>
      <c r="P16" s="79">
        <f t="shared" si="4"/>
        <v>0</v>
      </c>
      <c r="Q16" s="80">
        <f t="shared" si="4"/>
        <v>0</v>
      </c>
      <c r="R16" s="80">
        <f t="shared" si="4"/>
        <v>0</v>
      </c>
      <c r="S16" s="80">
        <f t="shared" si="4"/>
        <v>0</v>
      </c>
      <c r="T16" s="80">
        <f t="shared" si="4"/>
        <v>0</v>
      </c>
      <c r="U16" s="80">
        <f t="shared" si="6"/>
        <v>0</v>
      </c>
      <c r="V16" s="80">
        <f t="shared" si="6"/>
        <v>0</v>
      </c>
      <c r="W16" s="80">
        <f t="shared" si="6"/>
        <v>0</v>
      </c>
      <c r="X16" s="80">
        <f t="shared" si="6"/>
        <v>0</v>
      </c>
      <c r="Y16" s="80">
        <f t="shared" si="6"/>
        <v>0</v>
      </c>
      <c r="Z16" s="80">
        <f t="shared" si="6"/>
        <v>0</v>
      </c>
      <c r="AA16" s="80">
        <f t="shared" si="6"/>
        <v>0</v>
      </c>
      <c r="AB16" s="80">
        <f t="shared" si="6"/>
        <v>0</v>
      </c>
      <c r="AC16" s="79">
        <f t="shared" si="6"/>
        <v>0</v>
      </c>
      <c r="AD16" s="79">
        <f t="shared" si="6"/>
        <v>0</v>
      </c>
      <c r="AE16" s="79">
        <f t="shared" si="6"/>
        <v>0</v>
      </c>
      <c r="AF16" s="79">
        <f t="shared" si="6"/>
        <v>0</v>
      </c>
      <c r="AG16" s="79">
        <f t="shared" si="6"/>
        <v>0</v>
      </c>
      <c r="AH16" s="79">
        <f t="shared" si="6"/>
        <v>0</v>
      </c>
      <c r="AI16" s="79">
        <f t="shared" si="6"/>
        <v>0</v>
      </c>
      <c r="AJ16" s="79">
        <f t="shared" si="6"/>
        <v>0</v>
      </c>
      <c r="AK16" s="79">
        <f t="shared" si="5"/>
        <v>0</v>
      </c>
      <c r="AL16" s="79">
        <f t="shared" si="5"/>
        <v>0</v>
      </c>
      <c r="AM16" s="79">
        <f t="shared" si="5"/>
        <v>0</v>
      </c>
      <c r="AN16" s="79">
        <f t="shared" si="5"/>
        <v>0</v>
      </c>
    </row>
    <row r="17" spans="1:40">
      <c r="A17" s="71" t="s">
        <v>133</v>
      </c>
      <c r="B17" s="72">
        <v>12</v>
      </c>
      <c r="C17" s="20">
        <f>'[1]CF Year 1'!M$16</f>
        <v>972.38400000000001</v>
      </c>
      <c r="D17" s="72">
        <v>36</v>
      </c>
      <c r="E17" s="79">
        <f t="shared" si="4"/>
        <v>0</v>
      </c>
      <c r="F17" s="79">
        <f t="shared" si="4"/>
        <v>0</v>
      </c>
      <c r="G17" s="79">
        <f t="shared" si="4"/>
        <v>0</v>
      </c>
      <c r="H17" s="79">
        <f t="shared" si="4"/>
        <v>0</v>
      </c>
      <c r="I17" s="79">
        <f t="shared" si="4"/>
        <v>0</v>
      </c>
      <c r="J17" s="79">
        <f t="shared" si="4"/>
        <v>0</v>
      </c>
      <c r="K17" s="79">
        <f t="shared" si="4"/>
        <v>0</v>
      </c>
      <c r="L17" s="79">
        <f t="shared" si="4"/>
        <v>0</v>
      </c>
      <c r="M17" s="79">
        <f t="shared" si="4"/>
        <v>0</v>
      </c>
      <c r="N17" s="79">
        <f t="shared" si="4"/>
        <v>0</v>
      </c>
      <c r="O17" s="79">
        <f t="shared" si="4"/>
        <v>0</v>
      </c>
      <c r="P17" s="79">
        <f t="shared" si="4"/>
        <v>27.010666666666665</v>
      </c>
      <c r="Q17" s="80">
        <f t="shared" si="4"/>
        <v>27.010666666666665</v>
      </c>
      <c r="R17" s="80">
        <f t="shared" si="4"/>
        <v>27.010666666666665</v>
      </c>
      <c r="S17" s="80">
        <f t="shared" si="4"/>
        <v>27.010666666666665</v>
      </c>
      <c r="T17" s="80">
        <f t="shared" si="4"/>
        <v>27.010666666666665</v>
      </c>
      <c r="U17" s="80">
        <f t="shared" si="6"/>
        <v>27.010666666666665</v>
      </c>
      <c r="V17" s="80">
        <f t="shared" si="6"/>
        <v>27.010666666666665</v>
      </c>
      <c r="W17" s="80">
        <f t="shared" si="6"/>
        <v>27.010666666666665</v>
      </c>
      <c r="X17" s="80">
        <f t="shared" si="6"/>
        <v>27.010666666666665</v>
      </c>
      <c r="Y17" s="80">
        <f t="shared" si="6"/>
        <v>27.010666666666665</v>
      </c>
      <c r="Z17" s="80">
        <f t="shared" si="6"/>
        <v>27.010666666666665</v>
      </c>
      <c r="AA17" s="80">
        <f t="shared" si="6"/>
        <v>27.010666666666665</v>
      </c>
      <c r="AB17" s="80">
        <f t="shared" si="6"/>
        <v>27.010666666666665</v>
      </c>
      <c r="AC17" s="79">
        <f t="shared" si="6"/>
        <v>27.010666666666665</v>
      </c>
      <c r="AD17" s="79">
        <f t="shared" si="6"/>
        <v>27.010666666666665</v>
      </c>
      <c r="AE17" s="79">
        <f t="shared" si="6"/>
        <v>27.010666666666665</v>
      </c>
      <c r="AF17" s="79">
        <f t="shared" si="6"/>
        <v>27.010666666666665</v>
      </c>
      <c r="AG17" s="79">
        <f t="shared" si="6"/>
        <v>27.010666666666665</v>
      </c>
      <c r="AH17" s="79">
        <f t="shared" si="6"/>
        <v>27.010666666666665</v>
      </c>
      <c r="AI17" s="79">
        <f t="shared" si="6"/>
        <v>27.010666666666665</v>
      </c>
      <c r="AJ17" s="79">
        <f t="shared" si="6"/>
        <v>27.010666666666665</v>
      </c>
      <c r="AK17" s="79">
        <f t="shared" si="5"/>
        <v>27.010666666666665</v>
      </c>
      <c r="AL17" s="79">
        <f t="shared" si="5"/>
        <v>27.010666666666665</v>
      </c>
      <c r="AM17" s="79">
        <f t="shared" si="5"/>
        <v>27.010666666666665</v>
      </c>
      <c r="AN17" s="79">
        <f t="shared" si="5"/>
        <v>27.010666666666665</v>
      </c>
    </row>
    <row r="18" spans="1:40">
      <c r="A18" s="71" t="s">
        <v>134</v>
      </c>
      <c r="B18" s="72">
        <v>13</v>
      </c>
      <c r="C18" s="20">
        <f>'[1]CF Year 2'!B$16</f>
        <v>0</v>
      </c>
      <c r="D18" s="72">
        <v>36</v>
      </c>
      <c r="E18" s="79">
        <f t="shared" si="4"/>
        <v>0</v>
      </c>
      <c r="F18" s="79">
        <f t="shared" si="4"/>
        <v>0</v>
      </c>
      <c r="G18" s="79">
        <f t="shared" si="4"/>
        <v>0</v>
      </c>
      <c r="H18" s="79">
        <f t="shared" si="4"/>
        <v>0</v>
      </c>
      <c r="I18" s="79">
        <f t="shared" si="4"/>
        <v>0</v>
      </c>
      <c r="J18" s="79">
        <f t="shared" si="4"/>
        <v>0</v>
      </c>
      <c r="K18" s="79">
        <f t="shared" si="4"/>
        <v>0</v>
      </c>
      <c r="L18" s="79">
        <f t="shared" si="4"/>
        <v>0</v>
      </c>
      <c r="M18" s="79">
        <f t="shared" si="4"/>
        <v>0</v>
      </c>
      <c r="N18" s="79">
        <f t="shared" si="4"/>
        <v>0</v>
      </c>
      <c r="O18" s="79">
        <f t="shared" si="4"/>
        <v>0</v>
      </c>
      <c r="P18" s="79">
        <f t="shared" si="4"/>
        <v>0</v>
      </c>
      <c r="Q18" s="80">
        <f t="shared" si="4"/>
        <v>0</v>
      </c>
      <c r="R18" s="80">
        <f t="shared" si="4"/>
        <v>0</v>
      </c>
      <c r="S18" s="80">
        <f t="shared" si="4"/>
        <v>0</v>
      </c>
      <c r="T18" s="80">
        <f t="shared" si="4"/>
        <v>0</v>
      </c>
      <c r="U18" s="80">
        <f t="shared" si="6"/>
        <v>0</v>
      </c>
      <c r="V18" s="80">
        <f t="shared" si="6"/>
        <v>0</v>
      </c>
      <c r="W18" s="80">
        <f t="shared" si="6"/>
        <v>0</v>
      </c>
      <c r="X18" s="80">
        <f t="shared" si="6"/>
        <v>0</v>
      </c>
      <c r="Y18" s="80">
        <f t="shared" si="6"/>
        <v>0</v>
      </c>
      <c r="Z18" s="80">
        <f t="shared" si="6"/>
        <v>0</v>
      </c>
      <c r="AA18" s="80">
        <f t="shared" si="6"/>
        <v>0</v>
      </c>
      <c r="AB18" s="80">
        <f t="shared" si="6"/>
        <v>0</v>
      </c>
      <c r="AC18" s="79">
        <f t="shared" si="6"/>
        <v>0</v>
      </c>
      <c r="AD18" s="79">
        <f t="shared" si="6"/>
        <v>0</v>
      </c>
      <c r="AE18" s="79">
        <f t="shared" si="6"/>
        <v>0</v>
      </c>
      <c r="AF18" s="79">
        <f t="shared" si="6"/>
        <v>0</v>
      </c>
      <c r="AG18" s="79">
        <f t="shared" si="6"/>
        <v>0</v>
      </c>
      <c r="AH18" s="79">
        <f t="shared" si="6"/>
        <v>0</v>
      </c>
      <c r="AI18" s="79">
        <f t="shared" si="6"/>
        <v>0</v>
      </c>
      <c r="AJ18" s="79">
        <f t="shared" si="6"/>
        <v>0</v>
      </c>
      <c r="AK18" s="79">
        <f t="shared" si="5"/>
        <v>0</v>
      </c>
      <c r="AL18" s="79">
        <f t="shared" si="5"/>
        <v>0</v>
      </c>
      <c r="AM18" s="79">
        <f t="shared" si="5"/>
        <v>0</v>
      </c>
      <c r="AN18" s="79">
        <f t="shared" si="5"/>
        <v>0</v>
      </c>
    </row>
    <row r="19" spans="1:40">
      <c r="A19" s="71" t="s">
        <v>135</v>
      </c>
      <c r="B19" s="72">
        <v>14</v>
      </c>
      <c r="C19" s="20">
        <f>'[1]CF Year 2'!C$16</f>
        <v>972.38400000000001</v>
      </c>
      <c r="D19" s="72">
        <v>36</v>
      </c>
      <c r="E19" s="79">
        <f t="shared" si="4"/>
        <v>0</v>
      </c>
      <c r="F19" s="79">
        <f t="shared" si="4"/>
        <v>0</v>
      </c>
      <c r="G19" s="79">
        <f t="shared" si="4"/>
        <v>0</v>
      </c>
      <c r="H19" s="79">
        <f t="shared" si="4"/>
        <v>0</v>
      </c>
      <c r="I19" s="79">
        <f t="shared" si="4"/>
        <v>0</v>
      </c>
      <c r="J19" s="79">
        <f t="shared" si="4"/>
        <v>0</v>
      </c>
      <c r="K19" s="79">
        <f t="shared" si="4"/>
        <v>0</v>
      </c>
      <c r="L19" s="79">
        <f t="shared" si="4"/>
        <v>0</v>
      </c>
      <c r="M19" s="79">
        <f t="shared" si="4"/>
        <v>0</v>
      </c>
      <c r="N19" s="79">
        <f t="shared" si="4"/>
        <v>0</v>
      </c>
      <c r="O19" s="79">
        <f t="shared" si="4"/>
        <v>0</v>
      </c>
      <c r="P19" s="79">
        <f t="shared" si="4"/>
        <v>0</v>
      </c>
      <c r="Q19" s="80">
        <f t="shared" si="4"/>
        <v>0</v>
      </c>
      <c r="R19" s="80">
        <f t="shared" si="4"/>
        <v>27.010666666666665</v>
      </c>
      <c r="S19" s="80">
        <f t="shared" si="4"/>
        <v>27.010666666666665</v>
      </c>
      <c r="T19" s="80">
        <f t="shared" si="4"/>
        <v>27.010666666666665</v>
      </c>
      <c r="U19" s="80">
        <f t="shared" si="6"/>
        <v>27.010666666666665</v>
      </c>
      <c r="V19" s="80">
        <f t="shared" si="6"/>
        <v>27.010666666666665</v>
      </c>
      <c r="W19" s="80">
        <f t="shared" si="6"/>
        <v>27.010666666666665</v>
      </c>
      <c r="X19" s="80">
        <f t="shared" si="6"/>
        <v>27.010666666666665</v>
      </c>
      <c r="Y19" s="80">
        <f t="shared" si="6"/>
        <v>27.010666666666665</v>
      </c>
      <c r="Z19" s="80">
        <f t="shared" si="6"/>
        <v>27.010666666666665</v>
      </c>
      <c r="AA19" s="80">
        <f t="shared" si="6"/>
        <v>27.010666666666665</v>
      </c>
      <c r="AB19" s="80">
        <f t="shared" si="6"/>
        <v>27.010666666666665</v>
      </c>
      <c r="AC19" s="79">
        <f t="shared" si="6"/>
        <v>27.010666666666665</v>
      </c>
      <c r="AD19" s="79">
        <f t="shared" si="6"/>
        <v>27.010666666666665</v>
      </c>
      <c r="AE19" s="79">
        <f t="shared" si="6"/>
        <v>27.010666666666665</v>
      </c>
      <c r="AF19" s="79">
        <f t="shared" si="6"/>
        <v>27.010666666666665</v>
      </c>
      <c r="AG19" s="79">
        <f t="shared" si="6"/>
        <v>27.010666666666665</v>
      </c>
      <c r="AH19" s="79">
        <f t="shared" si="6"/>
        <v>27.010666666666665</v>
      </c>
      <c r="AI19" s="79">
        <f t="shared" si="6"/>
        <v>27.010666666666665</v>
      </c>
      <c r="AJ19" s="79">
        <f t="shared" si="6"/>
        <v>27.010666666666665</v>
      </c>
      <c r="AK19" s="79">
        <f t="shared" si="5"/>
        <v>27.010666666666665</v>
      </c>
      <c r="AL19" s="79">
        <f t="shared" si="5"/>
        <v>27.010666666666665</v>
      </c>
      <c r="AM19" s="79">
        <f t="shared" si="5"/>
        <v>27.010666666666665</v>
      </c>
      <c r="AN19" s="79">
        <f t="shared" si="5"/>
        <v>27.010666666666665</v>
      </c>
    </row>
    <row r="20" spans="1:40">
      <c r="A20" s="71" t="s">
        <v>136</v>
      </c>
      <c r="B20" s="72">
        <v>15</v>
      </c>
      <c r="C20" s="20">
        <f>'[1]CF Year 2'!D$16</f>
        <v>0</v>
      </c>
      <c r="D20" s="72">
        <v>36</v>
      </c>
      <c r="E20" s="79">
        <f t="shared" si="4"/>
        <v>0</v>
      </c>
      <c r="F20" s="79">
        <f t="shared" si="4"/>
        <v>0</v>
      </c>
      <c r="G20" s="79">
        <f t="shared" si="4"/>
        <v>0</v>
      </c>
      <c r="H20" s="79">
        <f t="shared" si="4"/>
        <v>0</v>
      </c>
      <c r="I20" s="79">
        <f t="shared" si="4"/>
        <v>0</v>
      </c>
      <c r="J20" s="79">
        <f t="shared" si="4"/>
        <v>0</v>
      </c>
      <c r="K20" s="79">
        <f t="shared" si="4"/>
        <v>0</v>
      </c>
      <c r="L20" s="79">
        <f t="shared" si="4"/>
        <v>0</v>
      </c>
      <c r="M20" s="79">
        <f t="shared" si="4"/>
        <v>0</v>
      </c>
      <c r="N20" s="79">
        <f t="shared" si="4"/>
        <v>0</v>
      </c>
      <c r="O20" s="79">
        <f t="shared" si="4"/>
        <v>0</v>
      </c>
      <c r="P20" s="79">
        <f t="shared" si="4"/>
        <v>0</v>
      </c>
      <c r="Q20" s="80">
        <f t="shared" si="4"/>
        <v>0</v>
      </c>
      <c r="R20" s="80">
        <f t="shared" si="4"/>
        <v>0</v>
      </c>
      <c r="S20" s="80">
        <f t="shared" si="4"/>
        <v>0</v>
      </c>
      <c r="T20" s="80">
        <f t="shared" si="4"/>
        <v>0</v>
      </c>
      <c r="U20" s="80">
        <f t="shared" si="6"/>
        <v>0</v>
      </c>
      <c r="V20" s="80">
        <f t="shared" si="6"/>
        <v>0</v>
      </c>
      <c r="W20" s="80">
        <f t="shared" si="6"/>
        <v>0</v>
      </c>
      <c r="X20" s="80">
        <f t="shared" si="6"/>
        <v>0</v>
      </c>
      <c r="Y20" s="80">
        <f t="shared" si="6"/>
        <v>0</v>
      </c>
      <c r="Z20" s="80">
        <f t="shared" si="6"/>
        <v>0</v>
      </c>
      <c r="AA20" s="80">
        <f t="shared" si="6"/>
        <v>0</v>
      </c>
      <c r="AB20" s="80">
        <f t="shared" si="6"/>
        <v>0</v>
      </c>
      <c r="AC20" s="79">
        <f t="shared" si="6"/>
        <v>0</v>
      </c>
      <c r="AD20" s="79">
        <f t="shared" si="6"/>
        <v>0</v>
      </c>
      <c r="AE20" s="79">
        <f t="shared" si="6"/>
        <v>0</v>
      </c>
      <c r="AF20" s="79">
        <f t="shared" si="6"/>
        <v>0</v>
      </c>
      <c r="AG20" s="79">
        <f t="shared" si="6"/>
        <v>0</v>
      </c>
      <c r="AH20" s="79">
        <f t="shared" si="6"/>
        <v>0</v>
      </c>
      <c r="AI20" s="79">
        <f t="shared" si="6"/>
        <v>0</v>
      </c>
      <c r="AJ20" s="79">
        <f t="shared" si="6"/>
        <v>0</v>
      </c>
      <c r="AK20" s="79">
        <f t="shared" si="5"/>
        <v>0</v>
      </c>
      <c r="AL20" s="79">
        <f t="shared" si="5"/>
        <v>0</v>
      </c>
      <c r="AM20" s="79">
        <f t="shared" si="5"/>
        <v>0</v>
      </c>
      <c r="AN20" s="79">
        <f t="shared" si="5"/>
        <v>0</v>
      </c>
    </row>
    <row r="21" spans="1:40">
      <c r="A21" s="71" t="s">
        <v>137</v>
      </c>
      <c r="B21" s="72">
        <v>16</v>
      </c>
      <c r="C21" s="20">
        <f>'[1]CF Year 2'!E$16</f>
        <v>0</v>
      </c>
      <c r="D21" s="72">
        <v>36</v>
      </c>
      <c r="E21" s="79">
        <f t="shared" si="4"/>
        <v>0</v>
      </c>
      <c r="F21" s="79">
        <f t="shared" si="4"/>
        <v>0</v>
      </c>
      <c r="G21" s="79">
        <f t="shared" si="4"/>
        <v>0</v>
      </c>
      <c r="H21" s="79">
        <f t="shared" si="4"/>
        <v>0</v>
      </c>
      <c r="I21" s="79">
        <f t="shared" si="4"/>
        <v>0</v>
      </c>
      <c r="J21" s="79">
        <f t="shared" si="4"/>
        <v>0</v>
      </c>
      <c r="K21" s="79">
        <f t="shared" si="4"/>
        <v>0</v>
      </c>
      <c r="L21" s="79">
        <f t="shared" si="4"/>
        <v>0</v>
      </c>
      <c r="M21" s="79">
        <f t="shared" si="4"/>
        <v>0</v>
      </c>
      <c r="N21" s="79">
        <f t="shared" si="4"/>
        <v>0</v>
      </c>
      <c r="O21" s="79">
        <f t="shared" si="4"/>
        <v>0</v>
      </c>
      <c r="P21" s="79">
        <f t="shared" si="4"/>
        <v>0</v>
      </c>
      <c r="Q21" s="80">
        <f t="shared" si="4"/>
        <v>0</v>
      </c>
      <c r="R21" s="80">
        <f t="shared" si="4"/>
        <v>0</v>
      </c>
      <c r="S21" s="80">
        <f t="shared" si="4"/>
        <v>0</v>
      </c>
      <c r="T21" s="80">
        <f t="shared" si="4"/>
        <v>0</v>
      </c>
      <c r="U21" s="80">
        <f t="shared" si="6"/>
        <v>0</v>
      </c>
      <c r="V21" s="80">
        <f t="shared" si="6"/>
        <v>0</v>
      </c>
      <c r="W21" s="80">
        <f t="shared" si="6"/>
        <v>0</v>
      </c>
      <c r="X21" s="80">
        <f t="shared" si="6"/>
        <v>0</v>
      </c>
      <c r="Y21" s="80">
        <f t="shared" si="6"/>
        <v>0</v>
      </c>
      <c r="Z21" s="80">
        <f t="shared" si="6"/>
        <v>0</v>
      </c>
      <c r="AA21" s="80">
        <f t="shared" si="6"/>
        <v>0</v>
      </c>
      <c r="AB21" s="80">
        <f t="shared" si="6"/>
        <v>0</v>
      </c>
      <c r="AC21" s="79">
        <f t="shared" si="6"/>
        <v>0</v>
      </c>
      <c r="AD21" s="79">
        <f t="shared" si="6"/>
        <v>0</v>
      </c>
      <c r="AE21" s="79">
        <f t="shared" si="6"/>
        <v>0</v>
      </c>
      <c r="AF21" s="79">
        <f t="shared" si="6"/>
        <v>0</v>
      </c>
      <c r="AG21" s="79">
        <f t="shared" si="6"/>
        <v>0</v>
      </c>
      <c r="AH21" s="79">
        <f t="shared" si="6"/>
        <v>0</v>
      </c>
      <c r="AI21" s="79">
        <f t="shared" si="6"/>
        <v>0</v>
      </c>
      <c r="AJ21" s="79">
        <f t="shared" si="6"/>
        <v>0</v>
      </c>
      <c r="AK21" s="79">
        <f t="shared" si="5"/>
        <v>0</v>
      </c>
      <c r="AL21" s="79">
        <f t="shared" si="5"/>
        <v>0</v>
      </c>
      <c r="AM21" s="79">
        <f t="shared" si="5"/>
        <v>0</v>
      </c>
      <c r="AN21" s="79">
        <f t="shared" si="5"/>
        <v>0</v>
      </c>
    </row>
    <row r="22" spans="1:40">
      <c r="A22" s="71" t="s">
        <v>138</v>
      </c>
      <c r="B22" s="72">
        <v>17</v>
      </c>
      <c r="C22" s="20">
        <f>'[1]CF Year 2'!F$16</f>
        <v>972.38400000000001</v>
      </c>
      <c r="D22" s="72">
        <v>36</v>
      </c>
      <c r="E22" s="79">
        <f t="shared" si="4"/>
        <v>0</v>
      </c>
      <c r="F22" s="79">
        <f t="shared" si="4"/>
        <v>0</v>
      </c>
      <c r="G22" s="79">
        <f t="shared" si="4"/>
        <v>0</v>
      </c>
      <c r="H22" s="79">
        <f t="shared" si="4"/>
        <v>0</v>
      </c>
      <c r="I22" s="79">
        <f t="shared" si="4"/>
        <v>0</v>
      </c>
      <c r="J22" s="79">
        <f t="shared" si="4"/>
        <v>0</v>
      </c>
      <c r="K22" s="79">
        <f t="shared" si="4"/>
        <v>0</v>
      </c>
      <c r="L22" s="79">
        <f t="shared" si="4"/>
        <v>0</v>
      </c>
      <c r="M22" s="79">
        <f t="shared" si="4"/>
        <v>0</v>
      </c>
      <c r="N22" s="79">
        <f t="shared" si="4"/>
        <v>0</v>
      </c>
      <c r="O22" s="79">
        <f t="shared" si="4"/>
        <v>0</v>
      </c>
      <c r="P22" s="79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6"/>
        <v>27.010666666666665</v>
      </c>
      <c r="V22" s="80">
        <f t="shared" si="6"/>
        <v>27.010666666666665</v>
      </c>
      <c r="W22" s="80">
        <f t="shared" si="6"/>
        <v>27.010666666666665</v>
      </c>
      <c r="X22" s="80">
        <f t="shared" si="6"/>
        <v>27.010666666666665</v>
      </c>
      <c r="Y22" s="80">
        <f t="shared" si="6"/>
        <v>27.010666666666665</v>
      </c>
      <c r="Z22" s="80">
        <f t="shared" si="6"/>
        <v>27.010666666666665</v>
      </c>
      <c r="AA22" s="80">
        <f t="shared" si="6"/>
        <v>27.010666666666665</v>
      </c>
      <c r="AB22" s="80">
        <f t="shared" si="6"/>
        <v>27.010666666666665</v>
      </c>
      <c r="AC22" s="79">
        <f t="shared" si="6"/>
        <v>27.010666666666665</v>
      </c>
      <c r="AD22" s="79">
        <f t="shared" si="6"/>
        <v>27.010666666666665</v>
      </c>
      <c r="AE22" s="79">
        <f t="shared" si="6"/>
        <v>27.010666666666665</v>
      </c>
      <c r="AF22" s="79">
        <f t="shared" si="6"/>
        <v>27.010666666666665</v>
      </c>
      <c r="AG22" s="79">
        <f t="shared" si="6"/>
        <v>27.010666666666665</v>
      </c>
      <c r="AH22" s="79">
        <f t="shared" si="6"/>
        <v>27.010666666666665</v>
      </c>
      <c r="AI22" s="79">
        <f t="shared" si="6"/>
        <v>27.010666666666665</v>
      </c>
      <c r="AJ22" s="79">
        <f t="shared" si="6"/>
        <v>27.010666666666665</v>
      </c>
      <c r="AK22" s="79">
        <f t="shared" si="5"/>
        <v>27.010666666666665</v>
      </c>
      <c r="AL22" s="79">
        <f t="shared" si="5"/>
        <v>27.010666666666665</v>
      </c>
      <c r="AM22" s="79">
        <f t="shared" si="5"/>
        <v>27.010666666666665</v>
      </c>
      <c r="AN22" s="79">
        <f t="shared" si="5"/>
        <v>27.010666666666665</v>
      </c>
    </row>
    <row r="23" spans="1:40">
      <c r="A23" s="71" t="s">
        <v>139</v>
      </c>
      <c r="B23" s="72">
        <v>18</v>
      </c>
      <c r="C23" s="20">
        <f>'[1]CF Year 2'!G$16</f>
        <v>0</v>
      </c>
      <c r="D23" s="72">
        <v>36</v>
      </c>
      <c r="E23" s="79">
        <f t="shared" ref="E23:T38" si="7">IF(E$2&gt;=$B23,$C23/$D23,0)</f>
        <v>0</v>
      </c>
      <c r="F23" s="79">
        <f t="shared" si="7"/>
        <v>0</v>
      </c>
      <c r="G23" s="79">
        <f t="shared" si="7"/>
        <v>0</v>
      </c>
      <c r="H23" s="79">
        <f t="shared" si="7"/>
        <v>0</v>
      </c>
      <c r="I23" s="79">
        <f t="shared" si="7"/>
        <v>0</v>
      </c>
      <c r="J23" s="79">
        <f t="shared" si="7"/>
        <v>0</v>
      </c>
      <c r="K23" s="79">
        <f t="shared" si="7"/>
        <v>0</v>
      </c>
      <c r="L23" s="79">
        <f t="shared" si="7"/>
        <v>0</v>
      </c>
      <c r="M23" s="79">
        <f t="shared" si="7"/>
        <v>0</v>
      </c>
      <c r="N23" s="79">
        <f t="shared" si="7"/>
        <v>0</v>
      </c>
      <c r="O23" s="79">
        <f t="shared" si="7"/>
        <v>0</v>
      </c>
      <c r="P23" s="79">
        <f t="shared" si="7"/>
        <v>0</v>
      </c>
      <c r="Q23" s="80">
        <f t="shared" si="7"/>
        <v>0</v>
      </c>
      <c r="R23" s="80">
        <f t="shared" si="7"/>
        <v>0</v>
      </c>
      <c r="S23" s="80">
        <f t="shared" si="7"/>
        <v>0</v>
      </c>
      <c r="T23" s="80">
        <f t="shared" si="7"/>
        <v>0</v>
      </c>
      <c r="U23" s="80">
        <f t="shared" si="6"/>
        <v>0</v>
      </c>
      <c r="V23" s="80">
        <f t="shared" si="6"/>
        <v>0</v>
      </c>
      <c r="W23" s="80">
        <f t="shared" si="6"/>
        <v>0</v>
      </c>
      <c r="X23" s="80">
        <f t="shared" si="6"/>
        <v>0</v>
      </c>
      <c r="Y23" s="80">
        <f t="shared" si="6"/>
        <v>0</v>
      </c>
      <c r="Z23" s="80">
        <f t="shared" si="6"/>
        <v>0</v>
      </c>
      <c r="AA23" s="80">
        <f t="shared" si="6"/>
        <v>0</v>
      </c>
      <c r="AB23" s="80">
        <f t="shared" si="6"/>
        <v>0</v>
      </c>
      <c r="AC23" s="79">
        <f t="shared" si="6"/>
        <v>0</v>
      </c>
      <c r="AD23" s="79">
        <f t="shared" si="6"/>
        <v>0</v>
      </c>
      <c r="AE23" s="79">
        <f t="shared" si="6"/>
        <v>0</v>
      </c>
      <c r="AF23" s="79">
        <f t="shared" si="6"/>
        <v>0</v>
      </c>
      <c r="AG23" s="79">
        <f t="shared" si="6"/>
        <v>0</v>
      </c>
      <c r="AH23" s="79">
        <f t="shared" si="6"/>
        <v>0</v>
      </c>
      <c r="AI23" s="79">
        <f t="shared" si="6"/>
        <v>0</v>
      </c>
      <c r="AJ23" s="79">
        <f t="shared" si="6"/>
        <v>0</v>
      </c>
      <c r="AK23" s="79">
        <f t="shared" si="5"/>
        <v>0</v>
      </c>
      <c r="AL23" s="79">
        <f t="shared" si="5"/>
        <v>0</v>
      </c>
      <c r="AM23" s="79">
        <f t="shared" si="5"/>
        <v>0</v>
      </c>
      <c r="AN23" s="79">
        <f t="shared" si="5"/>
        <v>0</v>
      </c>
    </row>
    <row r="24" spans="1:40">
      <c r="A24" s="71" t="s">
        <v>140</v>
      </c>
      <c r="B24" s="72">
        <v>19</v>
      </c>
      <c r="C24" s="20">
        <f>'[1]CF Year 2'!H$16</f>
        <v>972.38400000000001</v>
      </c>
      <c r="D24" s="72">
        <v>36</v>
      </c>
      <c r="E24" s="79">
        <f t="shared" si="7"/>
        <v>0</v>
      </c>
      <c r="F24" s="79">
        <f t="shared" si="7"/>
        <v>0</v>
      </c>
      <c r="G24" s="79">
        <f t="shared" si="7"/>
        <v>0</v>
      </c>
      <c r="H24" s="79">
        <f t="shared" si="7"/>
        <v>0</v>
      </c>
      <c r="I24" s="79">
        <f t="shared" si="7"/>
        <v>0</v>
      </c>
      <c r="J24" s="79">
        <f t="shared" si="7"/>
        <v>0</v>
      </c>
      <c r="K24" s="79">
        <f t="shared" si="7"/>
        <v>0</v>
      </c>
      <c r="L24" s="79">
        <f t="shared" si="7"/>
        <v>0</v>
      </c>
      <c r="M24" s="79">
        <f t="shared" si="7"/>
        <v>0</v>
      </c>
      <c r="N24" s="79">
        <f t="shared" si="7"/>
        <v>0</v>
      </c>
      <c r="O24" s="79">
        <f t="shared" si="7"/>
        <v>0</v>
      </c>
      <c r="P24" s="79">
        <f t="shared" si="7"/>
        <v>0</v>
      </c>
      <c r="Q24" s="80">
        <f t="shared" si="7"/>
        <v>0</v>
      </c>
      <c r="R24" s="80">
        <f t="shared" si="7"/>
        <v>0</v>
      </c>
      <c r="S24" s="80">
        <f t="shared" si="7"/>
        <v>0</v>
      </c>
      <c r="T24" s="80">
        <f t="shared" si="7"/>
        <v>0</v>
      </c>
      <c r="U24" s="80">
        <f t="shared" si="6"/>
        <v>0</v>
      </c>
      <c r="V24" s="80">
        <f t="shared" si="6"/>
        <v>0</v>
      </c>
      <c r="W24" s="80">
        <f t="shared" si="6"/>
        <v>27.010666666666665</v>
      </c>
      <c r="X24" s="80">
        <f t="shared" si="6"/>
        <v>27.010666666666665</v>
      </c>
      <c r="Y24" s="80">
        <f t="shared" si="6"/>
        <v>27.010666666666665</v>
      </c>
      <c r="Z24" s="80">
        <f t="shared" si="6"/>
        <v>27.010666666666665</v>
      </c>
      <c r="AA24" s="80">
        <f t="shared" si="6"/>
        <v>27.010666666666665</v>
      </c>
      <c r="AB24" s="80">
        <f t="shared" si="6"/>
        <v>27.010666666666665</v>
      </c>
      <c r="AC24" s="79">
        <f t="shared" si="6"/>
        <v>27.010666666666665</v>
      </c>
      <c r="AD24" s="79">
        <f t="shared" si="6"/>
        <v>27.010666666666665</v>
      </c>
      <c r="AE24" s="79">
        <f t="shared" si="6"/>
        <v>27.010666666666665</v>
      </c>
      <c r="AF24" s="79">
        <f t="shared" si="6"/>
        <v>27.010666666666665</v>
      </c>
      <c r="AG24" s="79">
        <f t="shared" si="6"/>
        <v>27.010666666666665</v>
      </c>
      <c r="AH24" s="79">
        <f t="shared" si="6"/>
        <v>27.010666666666665</v>
      </c>
      <c r="AI24" s="79">
        <f t="shared" si="6"/>
        <v>27.010666666666665</v>
      </c>
      <c r="AJ24" s="79">
        <f t="shared" si="6"/>
        <v>27.010666666666665</v>
      </c>
      <c r="AK24" s="79">
        <f t="shared" si="5"/>
        <v>27.010666666666665</v>
      </c>
      <c r="AL24" s="79">
        <f t="shared" si="5"/>
        <v>27.010666666666665</v>
      </c>
      <c r="AM24" s="79">
        <f t="shared" si="5"/>
        <v>27.010666666666665</v>
      </c>
      <c r="AN24" s="79">
        <f t="shared" si="5"/>
        <v>27.010666666666665</v>
      </c>
    </row>
    <row r="25" spans="1:40">
      <c r="A25" s="71" t="s">
        <v>141</v>
      </c>
      <c r="B25" s="72">
        <v>20</v>
      </c>
      <c r="C25" s="20">
        <f>'[1]CF Year 2'!I$16</f>
        <v>0</v>
      </c>
      <c r="D25" s="72">
        <v>36</v>
      </c>
      <c r="E25" s="79">
        <f t="shared" si="7"/>
        <v>0</v>
      </c>
      <c r="F25" s="79">
        <f t="shared" si="7"/>
        <v>0</v>
      </c>
      <c r="G25" s="79">
        <f t="shared" si="7"/>
        <v>0</v>
      </c>
      <c r="H25" s="79">
        <f t="shared" si="7"/>
        <v>0</v>
      </c>
      <c r="I25" s="79">
        <f t="shared" si="7"/>
        <v>0</v>
      </c>
      <c r="J25" s="79">
        <f t="shared" si="7"/>
        <v>0</v>
      </c>
      <c r="K25" s="79">
        <f t="shared" si="7"/>
        <v>0</v>
      </c>
      <c r="L25" s="79">
        <f t="shared" si="7"/>
        <v>0</v>
      </c>
      <c r="M25" s="79">
        <f t="shared" si="7"/>
        <v>0</v>
      </c>
      <c r="N25" s="79">
        <f t="shared" si="7"/>
        <v>0</v>
      </c>
      <c r="O25" s="79">
        <f t="shared" si="7"/>
        <v>0</v>
      </c>
      <c r="P25" s="79">
        <f t="shared" si="7"/>
        <v>0</v>
      </c>
      <c r="Q25" s="80">
        <f t="shared" si="7"/>
        <v>0</v>
      </c>
      <c r="R25" s="80">
        <f t="shared" si="7"/>
        <v>0</v>
      </c>
      <c r="S25" s="80">
        <f t="shared" si="7"/>
        <v>0</v>
      </c>
      <c r="T25" s="80">
        <f t="shared" si="7"/>
        <v>0</v>
      </c>
      <c r="U25" s="80">
        <f t="shared" si="6"/>
        <v>0</v>
      </c>
      <c r="V25" s="80">
        <f t="shared" si="6"/>
        <v>0</v>
      </c>
      <c r="W25" s="80">
        <f t="shared" si="6"/>
        <v>0</v>
      </c>
      <c r="X25" s="80">
        <f t="shared" si="6"/>
        <v>0</v>
      </c>
      <c r="Y25" s="80">
        <f t="shared" si="6"/>
        <v>0</v>
      </c>
      <c r="Z25" s="80">
        <f t="shared" si="6"/>
        <v>0</v>
      </c>
      <c r="AA25" s="80">
        <f t="shared" si="6"/>
        <v>0</v>
      </c>
      <c r="AB25" s="80">
        <f t="shared" si="6"/>
        <v>0</v>
      </c>
      <c r="AC25" s="79">
        <f t="shared" si="6"/>
        <v>0</v>
      </c>
      <c r="AD25" s="79">
        <f t="shared" si="6"/>
        <v>0</v>
      </c>
      <c r="AE25" s="79">
        <f t="shared" si="6"/>
        <v>0</v>
      </c>
      <c r="AF25" s="79">
        <f t="shared" si="6"/>
        <v>0</v>
      </c>
      <c r="AG25" s="79">
        <f t="shared" si="6"/>
        <v>0</v>
      </c>
      <c r="AH25" s="79">
        <f t="shared" si="6"/>
        <v>0</v>
      </c>
      <c r="AI25" s="79">
        <f t="shared" si="6"/>
        <v>0</v>
      </c>
      <c r="AJ25" s="79">
        <f t="shared" si="6"/>
        <v>0</v>
      </c>
      <c r="AK25" s="79">
        <f t="shared" si="5"/>
        <v>0</v>
      </c>
      <c r="AL25" s="79">
        <f t="shared" si="5"/>
        <v>0</v>
      </c>
      <c r="AM25" s="79">
        <f t="shared" si="5"/>
        <v>0</v>
      </c>
      <c r="AN25" s="79">
        <f t="shared" si="5"/>
        <v>0</v>
      </c>
    </row>
    <row r="26" spans="1:40">
      <c r="A26" s="71" t="s">
        <v>142</v>
      </c>
      <c r="B26" s="72">
        <v>21</v>
      </c>
      <c r="C26" s="20">
        <f>'[1]CF Year 2'!J$16</f>
        <v>972.38400000000001</v>
      </c>
      <c r="D26" s="72">
        <v>36</v>
      </c>
      <c r="E26" s="79">
        <f t="shared" si="7"/>
        <v>0</v>
      </c>
      <c r="F26" s="79">
        <f t="shared" si="7"/>
        <v>0</v>
      </c>
      <c r="G26" s="79">
        <f t="shared" si="7"/>
        <v>0</v>
      </c>
      <c r="H26" s="79">
        <f t="shared" si="7"/>
        <v>0</v>
      </c>
      <c r="I26" s="79">
        <f t="shared" si="7"/>
        <v>0</v>
      </c>
      <c r="J26" s="79">
        <f t="shared" si="7"/>
        <v>0</v>
      </c>
      <c r="K26" s="79">
        <f t="shared" si="7"/>
        <v>0</v>
      </c>
      <c r="L26" s="79">
        <f t="shared" si="7"/>
        <v>0</v>
      </c>
      <c r="M26" s="79">
        <f t="shared" si="7"/>
        <v>0</v>
      </c>
      <c r="N26" s="79">
        <f t="shared" si="7"/>
        <v>0</v>
      </c>
      <c r="O26" s="79">
        <f t="shared" si="7"/>
        <v>0</v>
      </c>
      <c r="P26" s="79">
        <f t="shared" si="7"/>
        <v>0</v>
      </c>
      <c r="Q26" s="80">
        <f t="shared" si="7"/>
        <v>0</v>
      </c>
      <c r="R26" s="80">
        <f t="shared" si="7"/>
        <v>0</v>
      </c>
      <c r="S26" s="80">
        <f t="shared" si="7"/>
        <v>0</v>
      </c>
      <c r="T26" s="80">
        <f t="shared" si="7"/>
        <v>0</v>
      </c>
      <c r="U26" s="80">
        <f t="shared" si="6"/>
        <v>0</v>
      </c>
      <c r="V26" s="80">
        <f t="shared" si="6"/>
        <v>0</v>
      </c>
      <c r="W26" s="80">
        <f t="shared" si="6"/>
        <v>0</v>
      </c>
      <c r="X26" s="80">
        <f t="shared" si="6"/>
        <v>0</v>
      </c>
      <c r="Y26" s="80">
        <f t="shared" si="6"/>
        <v>27.010666666666665</v>
      </c>
      <c r="Z26" s="80">
        <f t="shared" si="6"/>
        <v>27.010666666666665</v>
      </c>
      <c r="AA26" s="80">
        <f t="shared" si="6"/>
        <v>27.010666666666665</v>
      </c>
      <c r="AB26" s="80">
        <f t="shared" si="6"/>
        <v>27.010666666666665</v>
      </c>
      <c r="AC26" s="79">
        <f t="shared" si="6"/>
        <v>27.010666666666665</v>
      </c>
      <c r="AD26" s="79">
        <f t="shared" si="6"/>
        <v>27.010666666666665</v>
      </c>
      <c r="AE26" s="79">
        <f t="shared" si="6"/>
        <v>27.010666666666665</v>
      </c>
      <c r="AF26" s="79">
        <f t="shared" si="6"/>
        <v>27.010666666666665</v>
      </c>
      <c r="AG26" s="79">
        <f t="shared" si="6"/>
        <v>27.010666666666665</v>
      </c>
      <c r="AH26" s="79">
        <f t="shared" si="6"/>
        <v>27.010666666666665</v>
      </c>
      <c r="AI26" s="79">
        <f t="shared" si="6"/>
        <v>27.010666666666665</v>
      </c>
      <c r="AJ26" s="79">
        <f t="shared" si="6"/>
        <v>27.010666666666665</v>
      </c>
      <c r="AK26" s="79">
        <f t="shared" si="5"/>
        <v>27.010666666666665</v>
      </c>
      <c r="AL26" s="79">
        <f t="shared" si="5"/>
        <v>27.010666666666665</v>
      </c>
      <c r="AM26" s="79">
        <f t="shared" si="5"/>
        <v>27.010666666666665</v>
      </c>
      <c r="AN26" s="79">
        <f t="shared" si="5"/>
        <v>27.010666666666665</v>
      </c>
    </row>
    <row r="27" spans="1:40">
      <c r="A27" s="71" t="s">
        <v>143</v>
      </c>
      <c r="B27" s="72">
        <v>22</v>
      </c>
      <c r="C27" s="20">
        <f>'[1]CF Year 2'!K$16</f>
        <v>0</v>
      </c>
      <c r="D27" s="72">
        <v>36</v>
      </c>
      <c r="E27" s="79">
        <f t="shared" si="7"/>
        <v>0</v>
      </c>
      <c r="F27" s="79">
        <f t="shared" si="7"/>
        <v>0</v>
      </c>
      <c r="G27" s="79">
        <f t="shared" si="7"/>
        <v>0</v>
      </c>
      <c r="H27" s="79">
        <f t="shared" si="7"/>
        <v>0</v>
      </c>
      <c r="I27" s="79">
        <f t="shared" si="7"/>
        <v>0</v>
      </c>
      <c r="J27" s="79">
        <f t="shared" si="7"/>
        <v>0</v>
      </c>
      <c r="K27" s="79">
        <f t="shared" si="7"/>
        <v>0</v>
      </c>
      <c r="L27" s="79">
        <f t="shared" si="7"/>
        <v>0</v>
      </c>
      <c r="M27" s="79">
        <f t="shared" si="7"/>
        <v>0</v>
      </c>
      <c r="N27" s="79">
        <f t="shared" si="7"/>
        <v>0</v>
      </c>
      <c r="O27" s="79">
        <f t="shared" si="7"/>
        <v>0</v>
      </c>
      <c r="P27" s="79">
        <f t="shared" si="7"/>
        <v>0</v>
      </c>
      <c r="Q27" s="80">
        <f t="shared" si="7"/>
        <v>0</v>
      </c>
      <c r="R27" s="80">
        <f t="shared" si="7"/>
        <v>0</v>
      </c>
      <c r="S27" s="80">
        <f t="shared" si="7"/>
        <v>0</v>
      </c>
      <c r="T27" s="80">
        <f t="shared" si="7"/>
        <v>0</v>
      </c>
      <c r="U27" s="80">
        <f t="shared" si="6"/>
        <v>0</v>
      </c>
      <c r="V27" s="80">
        <f t="shared" si="6"/>
        <v>0</v>
      </c>
      <c r="W27" s="80">
        <f t="shared" si="6"/>
        <v>0</v>
      </c>
      <c r="X27" s="80">
        <f t="shared" si="6"/>
        <v>0</v>
      </c>
      <c r="Y27" s="80">
        <f t="shared" si="6"/>
        <v>0</v>
      </c>
      <c r="Z27" s="80">
        <f t="shared" si="6"/>
        <v>0</v>
      </c>
      <c r="AA27" s="80">
        <f t="shared" si="6"/>
        <v>0</v>
      </c>
      <c r="AB27" s="80">
        <f t="shared" si="6"/>
        <v>0</v>
      </c>
      <c r="AC27" s="79">
        <f t="shared" si="6"/>
        <v>0</v>
      </c>
      <c r="AD27" s="79">
        <f t="shared" si="6"/>
        <v>0</v>
      </c>
      <c r="AE27" s="79">
        <f t="shared" si="6"/>
        <v>0</v>
      </c>
      <c r="AF27" s="79">
        <f t="shared" si="6"/>
        <v>0</v>
      </c>
      <c r="AG27" s="79">
        <f t="shared" si="6"/>
        <v>0</v>
      </c>
      <c r="AH27" s="79">
        <f t="shared" si="6"/>
        <v>0</v>
      </c>
      <c r="AI27" s="79">
        <f t="shared" si="6"/>
        <v>0</v>
      </c>
      <c r="AJ27" s="79">
        <f t="shared" si="6"/>
        <v>0</v>
      </c>
      <c r="AK27" s="79">
        <f t="shared" si="5"/>
        <v>0</v>
      </c>
      <c r="AL27" s="79">
        <f t="shared" si="5"/>
        <v>0</v>
      </c>
      <c r="AM27" s="79">
        <f t="shared" si="5"/>
        <v>0</v>
      </c>
      <c r="AN27" s="79">
        <f t="shared" si="5"/>
        <v>0</v>
      </c>
    </row>
    <row r="28" spans="1:40">
      <c r="A28" s="71" t="s">
        <v>144</v>
      </c>
      <c r="B28" s="72">
        <v>23</v>
      </c>
      <c r="C28" s="20">
        <f>'[1]CF Year 2'!L$16</f>
        <v>972.38400000000001</v>
      </c>
      <c r="D28" s="72">
        <v>36</v>
      </c>
      <c r="E28" s="79">
        <f t="shared" si="7"/>
        <v>0</v>
      </c>
      <c r="F28" s="79">
        <f t="shared" si="7"/>
        <v>0</v>
      </c>
      <c r="G28" s="79">
        <f t="shared" si="7"/>
        <v>0</v>
      </c>
      <c r="H28" s="79">
        <f t="shared" si="7"/>
        <v>0</v>
      </c>
      <c r="I28" s="79">
        <f t="shared" si="7"/>
        <v>0</v>
      </c>
      <c r="J28" s="79">
        <f t="shared" si="7"/>
        <v>0</v>
      </c>
      <c r="K28" s="79">
        <f t="shared" si="7"/>
        <v>0</v>
      </c>
      <c r="L28" s="79">
        <f t="shared" si="7"/>
        <v>0</v>
      </c>
      <c r="M28" s="79">
        <f t="shared" si="7"/>
        <v>0</v>
      </c>
      <c r="N28" s="79">
        <f t="shared" si="7"/>
        <v>0</v>
      </c>
      <c r="O28" s="79">
        <f t="shared" si="7"/>
        <v>0</v>
      </c>
      <c r="P28" s="79">
        <f t="shared" si="7"/>
        <v>0</v>
      </c>
      <c r="Q28" s="80">
        <f t="shared" si="7"/>
        <v>0</v>
      </c>
      <c r="R28" s="80">
        <f t="shared" si="7"/>
        <v>0</v>
      </c>
      <c r="S28" s="80">
        <f t="shared" si="7"/>
        <v>0</v>
      </c>
      <c r="T28" s="80">
        <f t="shared" si="7"/>
        <v>0</v>
      </c>
      <c r="U28" s="80">
        <f t="shared" si="6"/>
        <v>0</v>
      </c>
      <c r="V28" s="80">
        <f t="shared" si="6"/>
        <v>0</v>
      </c>
      <c r="W28" s="80">
        <f t="shared" si="6"/>
        <v>0</v>
      </c>
      <c r="X28" s="80">
        <f t="shared" si="6"/>
        <v>0</v>
      </c>
      <c r="Y28" s="80">
        <f t="shared" si="6"/>
        <v>0</v>
      </c>
      <c r="Z28" s="80">
        <f t="shared" si="6"/>
        <v>0</v>
      </c>
      <c r="AA28" s="80">
        <f t="shared" si="6"/>
        <v>27.010666666666665</v>
      </c>
      <c r="AB28" s="80">
        <f t="shared" si="6"/>
        <v>27.010666666666665</v>
      </c>
      <c r="AC28" s="79">
        <f t="shared" si="6"/>
        <v>27.010666666666665</v>
      </c>
      <c r="AD28" s="79">
        <f t="shared" si="6"/>
        <v>27.010666666666665</v>
      </c>
      <c r="AE28" s="79">
        <f t="shared" si="6"/>
        <v>27.010666666666665</v>
      </c>
      <c r="AF28" s="79">
        <f t="shared" si="6"/>
        <v>27.010666666666665</v>
      </c>
      <c r="AG28" s="79">
        <f t="shared" si="6"/>
        <v>27.010666666666665</v>
      </c>
      <c r="AH28" s="79">
        <f t="shared" si="6"/>
        <v>27.010666666666665</v>
      </c>
      <c r="AI28" s="79">
        <f t="shared" si="6"/>
        <v>27.010666666666665</v>
      </c>
      <c r="AJ28" s="79">
        <f t="shared" si="6"/>
        <v>27.010666666666665</v>
      </c>
      <c r="AK28" s="79">
        <f t="shared" si="5"/>
        <v>27.010666666666665</v>
      </c>
      <c r="AL28" s="79">
        <f t="shared" si="5"/>
        <v>27.010666666666665</v>
      </c>
      <c r="AM28" s="79">
        <f t="shared" si="5"/>
        <v>27.010666666666665</v>
      </c>
      <c r="AN28" s="79">
        <f t="shared" si="5"/>
        <v>27.010666666666665</v>
      </c>
    </row>
    <row r="29" spans="1:40">
      <c r="A29" s="71" t="s">
        <v>145</v>
      </c>
      <c r="B29" s="72">
        <v>24</v>
      </c>
      <c r="C29" s="20">
        <f>'[1]CF Year 2'!M$16</f>
        <v>0</v>
      </c>
      <c r="D29" s="72">
        <v>36</v>
      </c>
      <c r="E29" s="79">
        <f t="shared" si="7"/>
        <v>0</v>
      </c>
      <c r="F29" s="79">
        <f t="shared" si="7"/>
        <v>0</v>
      </c>
      <c r="G29" s="79">
        <f t="shared" si="7"/>
        <v>0</v>
      </c>
      <c r="H29" s="79">
        <f t="shared" si="7"/>
        <v>0</v>
      </c>
      <c r="I29" s="79">
        <f t="shared" si="7"/>
        <v>0</v>
      </c>
      <c r="J29" s="79">
        <f t="shared" si="7"/>
        <v>0</v>
      </c>
      <c r="K29" s="79">
        <f t="shared" si="7"/>
        <v>0</v>
      </c>
      <c r="L29" s="79">
        <f t="shared" si="7"/>
        <v>0</v>
      </c>
      <c r="M29" s="79">
        <f t="shared" si="7"/>
        <v>0</v>
      </c>
      <c r="N29" s="79">
        <f t="shared" si="7"/>
        <v>0</v>
      </c>
      <c r="O29" s="79">
        <f t="shared" si="7"/>
        <v>0</v>
      </c>
      <c r="P29" s="79">
        <f t="shared" si="7"/>
        <v>0</v>
      </c>
      <c r="Q29" s="80">
        <f t="shared" si="7"/>
        <v>0</v>
      </c>
      <c r="R29" s="80">
        <f t="shared" si="7"/>
        <v>0</v>
      </c>
      <c r="S29" s="80">
        <f t="shared" si="7"/>
        <v>0</v>
      </c>
      <c r="T29" s="80">
        <f t="shared" si="7"/>
        <v>0</v>
      </c>
      <c r="U29" s="80">
        <f t="shared" si="6"/>
        <v>0</v>
      </c>
      <c r="V29" s="80">
        <f t="shared" si="6"/>
        <v>0</v>
      </c>
      <c r="W29" s="80">
        <f t="shared" si="6"/>
        <v>0</v>
      </c>
      <c r="X29" s="80">
        <f t="shared" si="6"/>
        <v>0</v>
      </c>
      <c r="Y29" s="80">
        <f t="shared" si="6"/>
        <v>0</v>
      </c>
      <c r="Z29" s="80">
        <f t="shared" si="6"/>
        <v>0</v>
      </c>
      <c r="AA29" s="80">
        <f t="shared" si="6"/>
        <v>0</v>
      </c>
      <c r="AB29" s="80">
        <f t="shared" si="6"/>
        <v>0</v>
      </c>
      <c r="AC29" s="79">
        <f t="shared" si="6"/>
        <v>0</v>
      </c>
      <c r="AD29" s="79">
        <f t="shared" si="6"/>
        <v>0</v>
      </c>
      <c r="AE29" s="79">
        <f t="shared" si="6"/>
        <v>0</v>
      </c>
      <c r="AF29" s="79">
        <f t="shared" si="6"/>
        <v>0</v>
      </c>
      <c r="AG29" s="79">
        <f t="shared" si="6"/>
        <v>0</v>
      </c>
      <c r="AH29" s="79">
        <f t="shared" si="6"/>
        <v>0</v>
      </c>
      <c r="AI29" s="79">
        <f t="shared" si="6"/>
        <v>0</v>
      </c>
      <c r="AJ29" s="79">
        <f t="shared" si="6"/>
        <v>0</v>
      </c>
      <c r="AK29" s="79">
        <f t="shared" si="5"/>
        <v>0</v>
      </c>
      <c r="AL29" s="79">
        <f t="shared" si="5"/>
        <v>0</v>
      </c>
      <c r="AM29" s="79">
        <f t="shared" si="5"/>
        <v>0</v>
      </c>
      <c r="AN29" s="79">
        <f t="shared" si="5"/>
        <v>0</v>
      </c>
    </row>
    <row r="30" spans="1:40">
      <c r="A30" s="71" t="s">
        <v>146</v>
      </c>
      <c r="B30" s="72">
        <v>25</v>
      </c>
      <c r="C30" s="20">
        <f>'[1]CF Year 3'!B$16</f>
        <v>972.38400000000001</v>
      </c>
      <c r="D30" s="72">
        <v>36</v>
      </c>
      <c r="E30" s="79">
        <f t="shared" si="7"/>
        <v>0</v>
      </c>
      <c r="F30" s="79">
        <f t="shared" si="7"/>
        <v>0</v>
      </c>
      <c r="G30" s="79">
        <f t="shared" si="7"/>
        <v>0</v>
      </c>
      <c r="H30" s="79">
        <f t="shared" si="7"/>
        <v>0</v>
      </c>
      <c r="I30" s="79">
        <f t="shared" si="7"/>
        <v>0</v>
      </c>
      <c r="J30" s="79">
        <f t="shared" si="7"/>
        <v>0</v>
      </c>
      <c r="K30" s="79">
        <f t="shared" si="7"/>
        <v>0</v>
      </c>
      <c r="L30" s="79">
        <f t="shared" si="7"/>
        <v>0</v>
      </c>
      <c r="M30" s="79">
        <f t="shared" si="7"/>
        <v>0</v>
      </c>
      <c r="N30" s="79">
        <f t="shared" si="7"/>
        <v>0</v>
      </c>
      <c r="O30" s="79">
        <f t="shared" si="7"/>
        <v>0</v>
      </c>
      <c r="P30" s="79">
        <f t="shared" si="7"/>
        <v>0</v>
      </c>
      <c r="Q30" s="80">
        <f t="shared" si="7"/>
        <v>0</v>
      </c>
      <c r="R30" s="80">
        <f t="shared" si="7"/>
        <v>0</v>
      </c>
      <c r="S30" s="80">
        <f t="shared" si="7"/>
        <v>0</v>
      </c>
      <c r="T30" s="80">
        <f t="shared" si="7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79">
        <f t="shared" si="6"/>
        <v>27.010666666666665</v>
      </c>
      <c r="AD30" s="79">
        <f t="shared" si="6"/>
        <v>27.010666666666665</v>
      </c>
      <c r="AE30" s="79">
        <f t="shared" si="6"/>
        <v>27.010666666666665</v>
      </c>
      <c r="AF30" s="79">
        <f t="shared" si="6"/>
        <v>27.010666666666665</v>
      </c>
      <c r="AG30" s="79">
        <f t="shared" si="6"/>
        <v>27.010666666666665</v>
      </c>
      <c r="AH30" s="79">
        <f t="shared" si="6"/>
        <v>27.010666666666665</v>
      </c>
      <c r="AI30" s="79">
        <f t="shared" si="6"/>
        <v>27.010666666666665</v>
      </c>
      <c r="AJ30" s="79">
        <f t="shared" ref="AJ30:AN38" si="8">IF(AJ$2&gt;=$B30,$C30/$D30,0)</f>
        <v>27.010666666666665</v>
      </c>
      <c r="AK30" s="79">
        <f t="shared" si="8"/>
        <v>27.010666666666665</v>
      </c>
      <c r="AL30" s="79">
        <f t="shared" si="8"/>
        <v>27.010666666666665</v>
      </c>
      <c r="AM30" s="79">
        <f t="shared" si="8"/>
        <v>27.010666666666665</v>
      </c>
      <c r="AN30" s="79">
        <f t="shared" si="8"/>
        <v>27.010666666666665</v>
      </c>
    </row>
    <row r="31" spans="1:40">
      <c r="A31" s="71" t="s">
        <v>147</v>
      </c>
      <c r="B31" s="72">
        <v>26</v>
      </c>
      <c r="C31" s="20">
        <f>'[1]CF Year 3'!C$16</f>
        <v>972.38400000000001</v>
      </c>
      <c r="D31" s="72">
        <v>36</v>
      </c>
      <c r="E31" s="79">
        <f t="shared" si="7"/>
        <v>0</v>
      </c>
      <c r="F31" s="79">
        <f t="shared" si="7"/>
        <v>0</v>
      </c>
      <c r="G31" s="79">
        <f t="shared" si="7"/>
        <v>0</v>
      </c>
      <c r="H31" s="79">
        <f t="shared" si="7"/>
        <v>0</v>
      </c>
      <c r="I31" s="79">
        <f t="shared" si="7"/>
        <v>0</v>
      </c>
      <c r="J31" s="79">
        <f t="shared" si="7"/>
        <v>0</v>
      </c>
      <c r="K31" s="79">
        <f t="shared" si="7"/>
        <v>0</v>
      </c>
      <c r="L31" s="79">
        <f t="shared" si="7"/>
        <v>0</v>
      </c>
      <c r="M31" s="79">
        <f t="shared" si="7"/>
        <v>0</v>
      </c>
      <c r="N31" s="79">
        <f t="shared" si="7"/>
        <v>0</v>
      </c>
      <c r="O31" s="79">
        <f t="shared" si="7"/>
        <v>0</v>
      </c>
      <c r="P31" s="79">
        <f t="shared" si="7"/>
        <v>0</v>
      </c>
      <c r="Q31" s="80">
        <f t="shared" si="7"/>
        <v>0</v>
      </c>
      <c r="R31" s="80">
        <f t="shared" si="7"/>
        <v>0</v>
      </c>
      <c r="S31" s="80">
        <f t="shared" si="7"/>
        <v>0</v>
      </c>
      <c r="T31" s="80">
        <f t="shared" si="7"/>
        <v>0</v>
      </c>
      <c r="U31" s="80">
        <f t="shared" ref="U31:AJ38" si="9">IF(U$2&gt;=$B31,$C31/$D31,0)</f>
        <v>0</v>
      </c>
      <c r="V31" s="80">
        <f t="shared" si="9"/>
        <v>0</v>
      </c>
      <c r="W31" s="80">
        <f t="shared" si="9"/>
        <v>0</v>
      </c>
      <c r="X31" s="80">
        <f t="shared" si="9"/>
        <v>0</v>
      </c>
      <c r="Y31" s="80">
        <f t="shared" si="9"/>
        <v>0</v>
      </c>
      <c r="Z31" s="80">
        <f t="shared" si="9"/>
        <v>0</v>
      </c>
      <c r="AA31" s="80">
        <f t="shared" si="9"/>
        <v>0</v>
      </c>
      <c r="AB31" s="80">
        <f t="shared" si="9"/>
        <v>0</v>
      </c>
      <c r="AC31" s="79">
        <f t="shared" si="9"/>
        <v>0</v>
      </c>
      <c r="AD31" s="79">
        <f t="shared" si="9"/>
        <v>27.010666666666665</v>
      </c>
      <c r="AE31" s="79">
        <f t="shared" si="9"/>
        <v>27.010666666666665</v>
      </c>
      <c r="AF31" s="79">
        <f t="shared" si="9"/>
        <v>27.010666666666665</v>
      </c>
      <c r="AG31" s="79">
        <f t="shared" si="9"/>
        <v>27.010666666666665</v>
      </c>
      <c r="AH31" s="79">
        <f t="shared" si="9"/>
        <v>27.010666666666665</v>
      </c>
      <c r="AI31" s="79">
        <f t="shared" si="9"/>
        <v>27.010666666666665</v>
      </c>
      <c r="AJ31" s="79">
        <f t="shared" si="9"/>
        <v>27.010666666666665</v>
      </c>
      <c r="AK31" s="79">
        <f t="shared" si="8"/>
        <v>27.010666666666665</v>
      </c>
      <c r="AL31" s="79">
        <f t="shared" si="8"/>
        <v>27.010666666666665</v>
      </c>
      <c r="AM31" s="79">
        <f t="shared" si="8"/>
        <v>27.010666666666665</v>
      </c>
      <c r="AN31" s="79">
        <f t="shared" si="8"/>
        <v>27.010666666666665</v>
      </c>
    </row>
    <row r="32" spans="1:40">
      <c r="A32" s="71" t="s">
        <v>148</v>
      </c>
      <c r="B32" s="72">
        <v>27</v>
      </c>
      <c r="C32" s="20">
        <f>'[1]CF Year 3'!D$16</f>
        <v>972.38400000000001</v>
      </c>
      <c r="D32" s="72">
        <v>36</v>
      </c>
      <c r="E32" s="79">
        <f t="shared" si="7"/>
        <v>0</v>
      </c>
      <c r="F32" s="79">
        <f t="shared" si="7"/>
        <v>0</v>
      </c>
      <c r="G32" s="79">
        <f t="shared" si="7"/>
        <v>0</v>
      </c>
      <c r="H32" s="79">
        <f t="shared" si="7"/>
        <v>0</v>
      </c>
      <c r="I32" s="79">
        <f t="shared" si="7"/>
        <v>0</v>
      </c>
      <c r="J32" s="79">
        <f t="shared" si="7"/>
        <v>0</v>
      </c>
      <c r="K32" s="79">
        <f t="shared" si="7"/>
        <v>0</v>
      </c>
      <c r="L32" s="79">
        <f t="shared" si="7"/>
        <v>0</v>
      </c>
      <c r="M32" s="79">
        <f t="shared" si="7"/>
        <v>0</v>
      </c>
      <c r="N32" s="79">
        <f t="shared" si="7"/>
        <v>0</v>
      </c>
      <c r="O32" s="79">
        <f t="shared" si="7"/>
        <v>0</v>
      </c>
      <c r="P32" s="79">
        <f t="shared" si="7"/>
        <v>0</v>
      </c>
      <c r="Q32" s="80">
        <f t="shared" si="7"/>
        <v>0</v>
      </c>
      <c r="R32" s="80">
        <f t="shared" si="7"/>
        <v>0</v>
      </c>
      <c r="S32" s="80">
        <f t="shared" si="7"/>
        <v>0</v>
      </c>
      <c r="T32" s="80">
        <f t="shared" si="7"/>
        <v>0</v>
      </c>
      <c r="U32" s="80">
        <f t="shared" si="9"/>
        <v>0</v>
      </c>
      <c r="V32" s="80">
        <f t="shared" si="9"/>
        <v>0</v>
      </c>
      <c r="W32" s="80">
        <f t="shared" si="9"/>
        <v>0</v>
      </c>
      <c r="X32" s="80">
        <f t="shared" si="9"/>
        <v>0</v>
      </c>
      <c r="Y32" s="80">
        <f t="shared" si="9"/>
        <v>0</v>
      </c>
      <c r="Z32" s="80">
        <f t="shared" si="9"/>
        <v>0</v>
      </c>
      <c r="AA32" s="80">
        <f t="shared" si="9"/>
        <v>0</v>
      </c>
      <c r="AB32" s="80">
        <f t="shared" si="9"/>
        <v>0</v>
      </c>
      <c r="AC32" s="79">
        <f t="shared" si="9"/>
        <v>0</v>
      </c>
      <c r="AD32" s="79">
        <f t="shared" si="9"/>
        <v>0</v>
      </c>
      <c r="AE32" s="79">
        <f t="shared" si="9"/>
        <v>27.010666666666665</v>
      </c>
      <c r="AF32" s="79">
        <f t="shared" si="9"/>
        <v>27.010666666666665</v>
      </c>
      <c r="AG32" s="79">
        <f t="shared" si="9"/>
        <v>27.010666666666665</v>
      </c>
      <c r="AH32" s="79">
        <f t="shared" si="9"/>
        <v>27.010666666666665</v>
      </c>
      <c r="AI32" s="79">
        <f t="shared" si="9"/>
        <v>27.010666666666665</v>
      </c>
      <c r="AJ32" s="79">
        <f t="shared" si="9"/>
        <v>27.010666666666665</v>
      </c>
      <c r="AK32" s="79">
        <f t="shared" si="8"/>
        <v>27.010666666666665</v>
      </c>
      <c r="AL32" s="79">
        <f t="shared" si="8"/>
        <v>27.010666666666665</v>
      </c>
      <c r="AM32" s="79">
        <f t="shared" si="8"/>
        <v>27.010666666666665</v>
      </c>
      <c r="AN32" s="79">
        <f t="shared" si="8"/>
        <v>27.010666666666665</v>
      </c>
    </row>
    <row r="33" spans="1:40">
      <c r="A33" s="71" t="s">
        <v>149</v>
      </c>
      <c r="B33" s="72">
        <v>28</v>
      </c>
      <c r="C33" s="20">
        <f>'[1]CF Year 3'!B$16</f>
        <v>972.38400000000001</v>
      </c>
      <c r="D33" s="72">
        <v>36</v>
      </c>
      <c r="E33" s="79">
        <f t="shared" si="7"/>
        <v>0</v>
      </c>
      <c r="F33" s="79">
        <f t="shared" si="7"/>
        <v>0</v>
      </c>
      <c r="G33" s="79">
        <f t="shared" si="7"/>
        <v>0</v>
      </c>
      <c r="H33" s="79">
        <f t="shared" si="7"/>
        <v>0</v>
      </c>
      <c r="I33" s="79">
        <f t="shared" si="7"/>
        <v>0</v>
      </c>
      <c r="J33" s="79">
        <f t="shared" si="7"/>
        <v>0</v>
      </c>
      <c r="K33" s="79">
        <f t="shared" si="7"/>
        <v>0</v>
      </c>
      <c r="L33" s="79">
        <f t="shared" si="7"/>
        <v>0</v>
      </c>
      <c r="M33" s="79">
        <f t="shared" si="7"/>
        <v>0</v>
      </c>
      <c r="N33" s="79">
        <f t="shared" si="7"/>
        <v>0</v>
      </c>
      <c r="O33" s="79">
        <f t="shared" si="7"/>
        <v>0</v>
      </c>
      <c r="P33" s="79">
        <f t="shared" si="7"/>
        <v>0</v>
      </c>
      <c r="Q33" s="80">
        <f t="shared" si="7"/>
        <v>0</v>
      </c>
      <c r="R33" s="80">
        <f t="shared" si="7"/>
        <v>0</v>
      </c>
      <c r="S33" s="80">
        <f t="shared" si="7"/>
        <v>0</v>
      </c>
      <c r="T33" s="80">
        <f t="shared" si="7"/>
        <v>0</v>
      </c>
      <c r="U33" s="80">
        <f t="shared" si="9"/>
        <v>0</v>
      </c>
      <c r="V33" s="80">
        <f t="shared" si="9"/>
        <v>0</v>
      </c>
      <c r="W33" s="80">
        <f t="shared" si="9"/>
        <v>0</v>
      </c>
      <c r="X33" s="80">
        <f t="shared" si="9"/>
        <v>0</v>
      </c>
      <c r="Y33" s="80">
        <f t="shared" si="9"/>
        <v>0</v>
      </c>
      <c r="Z33" s="80">
        <f t="shared" si="9"/>
        <v>0</v>
      </c>
      <c r="AA33" s="80">
        <f t="shared" si="9"/>
        <v>0</v>
      </c>
      <c r="AB33" s="80">
        <f t="shared" si="9"/>
        <v>0</v>
      </c>
      <c r="AC33" s="79">
        <f t="shared" si="9"/>
        <v>0</v>
      </c>
      <c r="AD33" s="79">
        <f t="shared" si="9"/>
        <v>0</v>
      </c>
      <c r="AE33" s="79">
        <f t="shared" si="9"/>
        <v>0</v>
      </c>
      <c r="AF33" s="79">
        <f t="shared" si="9"/>
        <v>27.010666666666665</v>
      </c>
      <c r="AG33" s="79">
        <f t="shared" si="9"/>
        <v>27.010666666666665</v>
      </c>
      <c r="AH33" s="79">
        <f t="shared" si="9"/>
        <v>27.010666666666665</v>
      </c>
      <c r="AI33" s="79">
        <f t="shared" si="9"/>
        <v>27.010666666666665</v>
      </c>
      <c r="AJ33" s="79">
        <f t="shared" si="9"/>
        <v>27.010666666666665</v>
      </c>
      <c r="AK33" s="79">
        <f t="shared" si="8"/>
        <v>27.010666666666665</v>
      </c>
      <c r="AL33" s="79">
        <f t="shared" si="8"/>
        <v>27.010666666666665</v>
      </c>
      <c r="AM33" s="79">
        <f t="shared" si="8"/>
        <v>27.010666666666665</v>
      </c>
      <c r="AN33" s="79">
        <f t="shared" si="8"/>
        <v>27.010666666666665</v>
      </c>
    </row>
    <row r="34" spans="1:40">
      <c r="A34" s="71" t="s">
        <v>150</v>
      </c>
      <c r="B34" s="72">
        <v>29</v>
      </c>
      <c r="C34" s="20">
        <f>'[1]CF Year 3'!C$16</f>
        <v>972.38400000000001</v>
      </c>
      <c r="D34" s="72">
        <v>36</v>
      </c>
      <c r="E34" s="79">
        <f t="shared" si="7"/>
        <v>0</v>
      </c>
      <c r="F34" s="79">
        <f t="shared" si="7"/>
        <v>0</v>
      </c>
      <c r="G34" s="79">
        <f t="shared" si="7"/>
        <v>0</v>
      </c>
      <c r="H34" s="79">
        <f t="shared" si="7"/>
        <v>0</v>
      </c>
      <c r="I34" s="79">
        <f t="shared" si="7"/>
        <v>0</v>
      </c>
      <c r="J34" s="79">
        <f t="shared" si="7"/>
        <v>0</v>
      </c>
      <c r="K34" s="79">
        <f t="shared" si="7"/>
        <v>0</v>
      </c>
      <c r="L34" s="79">
        <f t="shared" si="7"/>
        <v>0</v>
      </c>
      <c r="M34" s="79">
        <f t="shared" si="7"/>
        <v>0</v>
      </c>
      <c r="N34" s="79">
        <f t="shared" si="7"/>
        <v>0</v>
      </c>
      <c r="O34" s="79">
        <f t="shared" si="7"/>
        <v>0</v>
      </c>
      <c r="P34" s="79">
        <f t="shared" si="7"/>
        <v>0</v>
      </c>
      <c r="Q34" s="80">
        <f t="shared" si="7"/>
        <v>0</v>
      </c>
      <c r="R34" s="80">
        <f t="shared" si="7"/>
        <v>0</v>
      </c>
      <c r="S34" s="80">
        <f t="shared" si="7"/>
        <v>0</v>
      </c>
      <c r="T34" s="80">
        <f t="shared" si="7"/>
        <v>0</v>
      </c>
      <c r="U34" s="80">
        <f t="shared" si="9"/>
        <v>0</v>
      </c>
      <c r="V34" s="80">
        <f t="shared" si="9"/>
        <v>0</v>
      </c>
      <c r="W34" s="80">
        <f t="shared" si="9"/>
        <v>0</v>
      </c>
      <c r="X34" s="80">
        <f t="shared" si="9"/>
        <v>0</v>
      </c>
      <c r="Y34" s="80">
        <f t="shared" si="9"/>
        <v>0</v>
      </c>
      <c r="Z34" s="80">
        <f t="shared" si="9"/>
        <v>0</v>
      </c>
      <c r="AA34" s="80">
        <f t="shared" si="9"/>
        <v>0</v>
      </c>
      <c r="AB34" s="80">
        <f t="shared" si="9"/>
        <v>0</v>
      </c>
      <c r="AC34" s="79">
        <f t="shared" si="9"/>
        <v>0</v>
      </c>
      <c r="AD34" s="79">
        <f t="shared" si="9"/>
        <v>0</v>
      </c>
      <c r="AE34" s="79">
        <f t="shared" si="9"/>
        <v>0</v>
      </c>
      <c r="AF34" s="79">
        <f t="shared" si="9"/>
        <v>0</v>
      </c>
      <c r="AG34" s="79">
        <f t="shared" si="9"/>
        <v>27.010666666666665</v>
      </c>
      <c r="AH34" s="79">
        <f t="shared" si="9"/>
        <v>27.010666666666665</v>
      </c>
      <c r="AI34" s="79">
        <f t="shared" si="9"/>
        <v>27.010666666666665</v>
      </c>
      <c r="AJ34" s="79">
        <f t="shared" si="9"/>
        <v>27.010666666666665</v>
      </c>
      <c r="AK34" s="79">
        <f t="shared" si="8"/>
        <v>27.010666666666665</v>
      </c>
      <c r="AL34" s="79">
        <f t="shared" si="8"/>
        <v>27.010666666666665</v>
      </c>
      <c r="AM34" s="79">
        <f t="shared" si="8"/>
        <v>27.010666666666665</v>
      </c>
      <c r="AN34" s="79">
        <f t="shared" si="8"/>
        <v>27.010666666666665</v>
      </c>
    </row>
    <row r="35" spans="1:40">
      <c r="A35" s="71" t="s">
        <v>151</v>
      </c>
      <c r="B35" s="72">
        <v>30</v>
      </c>
      <c r="C35" s="20">
        <f>'[1]CF Year 3'!D$16</f>
        <v>972.38400000000001</v>
      </c>
      <c r="D35" s="72">
        <v>36</v>
      </c>
      <c r="E35" s="79">
        <f t="shared" si="7"/>
        <v>0</v>
      </c>
      <c r="F35" s="79">
        <f t="shared" si="7"/>
        <v>0</v>
      </c>
      <c r="G35" s="79">
        <f t="shared" si="7"/>
        <v>0</v>
      </c>
      <c r="H35" s="79">
        <f t="shared" si="7"/>
        <v>0</v>
      </c>
      <c r="I35" s="79">
        <f t="shared" si="7"/>
        <v>0</v>
      </c>
      <c r="J35" s="79">
        <f t="shared" si="7"/>
        <v>0</v>
      </c>
      <c r="K35" s="79">
        <f t="shared" si="7"/>
        <v>0</v>
      </c>
      <c r="L35" s="79">
        <f t="shared" si="7"/>
        <v>0</v>
      </c>
      <c r="M35" s="79">
        <f t="shared" si="7"/>
        <v>0</v>
      </c>
      <c r="N35" s="79">
        <f t="shared" si="7"/>
        <v>0</v>
      </c>
      <c r="O35" s="79">
        <f t="shared" si="7"/>
        <v>0</v>
      </c>
      <c r="P35" s="79">
        <f t="shared" si="7"/>
        <v>0</v>
      </c>
      <c r="Q35" s="80">
        <f t="shared" si="7"/>
        <v>0</v>
      </c>
      <c r="R35" s="80">
        <f t="shared" si="7"/>
        <v>0</v>
      </c>
      <c r="S35" s="80">
        <f t="shared" si="7"/>
        <v>0</v>
      </c>
      <c r="T35" s="80">
        <f t="shared" si="7"/>
        <v>0</v>
      </c>
      <c r="U35" s="80">
        <f t="shared" si="9"/>
        <v>0</v>
      </c>
      <c r="V35" s="80">
        <f t="shared" si="9"/>
        <v>0</v>
      </c>
      <c r="W35" s="80">
        <f t="shared" si="9"/>
        <v>0</v>
      </c>
      <c r="X35" s="80">
        <f t="shared" si="9"/>
        <v>0</v>
      </c>
      <c r="Y35" s="80">
        <f t="shared" si="9"/>
        <v>0</v>
      </c>
      <c r="Z35" s="80">
        <f t="shared" si="9"/>
        <v>0</v>
      </c>
      <c r="AA35" s="80">
        <f t="shared" si="9"/>
        <v>0</v>
      </c>
      <c r="AB35" s="80">
        <f t="shared" si="9"/>
        <v>0</v>
      </c>
      <c r="AC35" s="79">
        <f t="shared" si="9"/>
        <v>0</v>
      </c>
      <c r="AD35" s="79">
        <f t="shared" si="9"/>
        <v>0</v>
      </c>
      <c r="AE35" s="79">
        <f t="shared" si="9"/>
        <v>0</v>
      </c>
      <c r="AF35" s="79">
        <f t="shared" si="9"/>
        <v>0</v>
      </c>
      <c r="AG35" s="79">
        <f t="shared" si="9"/>
        <v>0</v>
      </c>
      <c r="AH35" s="79">
        <f t="shared" si="9"/>
        <v>27.010666666666665</v>
      </c>
      <c r="AI35" s="79">
        <f t="shared" si="9"/>
        <v>27.010666666666665</v>
      </c>
      <c r="AJ35" s="79">
        <f t="shared" si="9"/>
        <v>27.010666666666665</v>
      </c>
      <c r="AK35" s="79">
        <f t="shared" si="8"/>
        <v>27.010666666666665</v>
      </c>
      <c r="AL35" s="79">
        <f t="shared" si="8"/>
        <v>27.010666666666665</v>
      </c>
      <c r="AM35" s="79">
        <f t="shared" si="8"/>
        <v>27.010666666666665</v>
      </c>
      <c r="AN35" s="79">
        <f t="shared" si="8"/>
        <v>27.010666666666665</v>
      </c>
    </row>
    <row r="36" spans="1:40">
      <c r="A36" s="71" t="s">
        <v>152</v>
      </c>
      <c r="B36" s="72">
        <v>31</v>
      </c>
      <c r="C36" s="20">
        <f>'[1]CF Year 3'!B$16</f>
        <v>972.38400000000001</v>
      </c>
      <c r="D36" s="72">
        <v>36</v>
      </c>
      <c r="E36" s="79">
        <f t="shared" si="7"/>
        <v>0</v>
      </c>
      <c r="F36" s="79">
        <f t="shared" si="7"/>
        <v>0</v>
      </c>
      <c r="G36" s="79">
        <f t="shared" si="7"/>
        <v>0</v>
      </c>
      <c r="H36" s="79">
        <f t="shared" si="7"/>
        <v>0</v>
      </c>
      <c r="I36" s="79">
        <f t="shared" si="7"/>
        <v>0</v>
      </c>
      <c r="J36" s="79">
        <f t="shared" si="7"/>
        <v>0</v>
      </c>
      <c r="K36" s="79">
        <f t="shared" si="7"/>
        <v>0</v>
      </c>
      <c r="L36" s="79">
        <f t="shared" si="7"/>
        <v>0</v>
      </c>
      <c r="M36" s="79">
        <f t="shared" si="7"/>
        <v>0</v>
      </c>
      <c r="N36" s="79">
        <f t="shared" si="7"/>
        <v>0</v>
      </c>
      <c r="O36" s="79">
        <f t="shared" si="7"/>
        <v>0</v>
      </c>
      <c r="P36" s="79">
        <f t="shared" si="7"/>
        <v>0</v>
      </c>
      <c r="Q36" s="80">
        <f t="shared" si="7"/>
        <v>0</v>
      </c>
      <c r="R36" s="80">
        <f t="shared" si="7"/>
        <v>0</v>
      </c>
      <c r="S36" s="80">
        <f t="shared" si="7"/>
        <v>0</v>
      </c>
      <c r="T36" s="80">
        <f t="shared" si="7"/>
        <v>0</v>
      </c>
      <c r="U36" s="80">
        <f t="shared" si="9"/>
        <v>0</v>
      </c>
      <c r="V36" s="80">
        <f t="shared" si="9"/>
        <v>0</v>
      </c>
      <c r="W36" s="80">
        <f t="shared" si="9"/>
        <v>0</v>
      </c>
      <c r="X36" s="80">
        <f t="shared" si="9"/>
        <v>0</v>
      </c>
      <c r="Y36" s="80">
        <f t="shared" si="9"/>
        <v>0</v>
      </c>
      <c r="Z36" s="80">
        <f t="shared" si="9"/>
        <v>0</v>
      </c>
      <c r="AA36" s="80">
        <f t="shared" si="9"/>
        <v>0</v>
      </c>
      <c r="AB36" s="80">
        <f t="shared" si="9"/>
        <v>0</v>
      </c>
      <c r="AC36" s="79">
        <f t="shared" si="9"/>
        <v>0</v>
      </c>
      <c r="AD36" s="79">
        <f t="shared" si="9"/>
        <v>0</v>
      </c>
      <c r="AE36" s="79">
        <f t="shared" si="9"/>
        <v>0</v>
      </c>
      <c r="AF36" s="79">
        <f t="shared" si="9"/>
        <v>0</v>
      </c>
      <c r="AG36" s="79">
        <f t="shared" si="9"/>
        <v>0</v>
      </c>
      <c r="AH36" s="79">
        <f t="shared" si="9"/>
        <v>0</v>
      </c>
      <c r="AI36" s="79">
        <f t="shared" si="9"/>
        <v>27.010666666666665</v>
      </c>
      <c r="AJ36" s="79">
        <f t="shared" si="9"/>
        <v>27.010666666666665</v>
      </c>
      <c r="AK36" s="79">
        <f t="shared" si="8"/>
        <v>27.010666666666665</v>
      </c>
      <c r="AL36" s="79">
        <f t="shared" si="8"/>
        <v>27.010666666666665</v>
      </c>
      <c r="AM36" s="79">
        <f t="shared" si="8"/>
        <v>27.010666666666665</v>
      </c>
      <c r="AN36" s="79">
        <f t="shared" si="8"/>
        <v>27.010666666666665</v>
      </c>
    </row>
    <row r="37" spans="1:40">
      <c r="A37" s="71" t="s">
        <v>153</v>
      </c>
      <c r="B37" s="72">
        <v>32</v>
      </c>
      <c r="C37" s="20">
        <f>'[1]CF Year 3'!C$16</f>
        <v>972.38400000000001</v>
      </c>
      <c r="D37" s="72">
        <v>36</v>
      </c>
      <c r="E37" s="79">
        <f t="shared" si="7"/>
        <v>0</v>
      </c>
      <c r="F37" s="79">
        <f t="shared" si="7"/>
        <v>0</v>
      </c>
      <c r="G37" s="79">
        <f t="shared" si="7"/>
        <v>0</v>
      </c>
      <c r="H37" s="79">
        <f t="shared" si="7"/>
        <v>0</v>
      </c>
      <c r="I37" s="79">
        <f t="shared" si="7"/>
        <v>0</v>
      </c>
      <c r="J37" s="79">
        <f t="shared" si="7"/>
        <v>0</v>
      </c>
      <c r="K37" s="79">
        <f t="shared" si="7"/>
        <v>0</v>
      </c>
      <c r="L37" s="79">
        <f t="shared" si="7"/>
        <v>0</v>
      </c>
      <c r="M37" s="79">
        <f t="shared" si="7"/>
        <v>0</v>
      </c>
      <c r="N37" s="79">
        <f t="shared" si="7"/>
        <v>0</v>
      </c>
      <c r="O37" s="79">
        <f t="shared" si="7"/>
        <v>0</v>
      </c>
      <c r="P37" s="79">
        <f t="shared" si="7"/>
        <v>0</v>
      </c>
      <c r="Q37" s="80">
        <f t="shared" si="7"/>
        <v>0</v>
      </c>
      <c r="R37" s="80">
        <f t="shared" si="7"/>
        <v>0</v>
      </c>
      <c r="S37" s="80">
        <f t="shared" si="7"/>
        <v>0</v>
      </c>
      <c r="T37" s="80">
        <f t="shared" si="7"/>
        <v>0</v>
      </c>
      <c r="U37" s="80">
        <f t="shared" si="9"/>
        <v>0</v>
      </c>
      <c r="V37" s="80">
        <f t="shared" si="9"/>
        <v>0</v>
      </c>
      <c r="W37" s="80">
        <f t="shared" si="9"/>
        <v>0</v>
      </c>
      <c r="X37" s="80">
        <f t="shared" si="9"/>
        <v>0</v>
      </c>
      <c r="Y37" s="80">
        <f t="shared" si="9"/>
        <v>0</v>
      </c>
      <c r="Z37" s="80">
        <f t="shared" si="9"/>
        <v>0</v>
      </c>
      <c r="AA37" s="80">
        <f t="shared" si="9"/>
        <v>0</v>
      </c>
      <c r="AB37" s="80">
        <f t="shared" si="9"/>
        <v>0</v>
      </c>
      <c r="AC37" s="79">
        <f t="shared" si="9"/>
        <v>0</v>
      </c>
      <c r="AD37" s="79">
        <f t="shared" si="9"/>
        <v>0</v>
      </c>
      <c r="AE37" s="79">
        <f t="shared" si="9"/>
        <v>0</v>
      </c>
      <c r="AF37" s="79">
        <f t="shared" si="9"/>
        <v>0</v>
      </c>
      <c r="AG37" s="79">
        <f t="shared" si="9"/>
        <v>0</v>
      </c>
      <c r="AH37" s="79">
        <f t="shared" si="9"/>
        <v>0</v>
      </c>
      <c r="AI37" s="79">
        <f t="shared" si="9"/>
        <v>0</v>
      </c>
      <c r="AJ37" s="79">
        <f t="shared" si="9"/>
        <v>27.010666666666665</v>
      </c>
      <c r="AK37" s="79">
        <f t="shared" si="8"/>
        <v>27.010666666666665</v>
      </c>
      <c r="AL37" s="79">
        <f t="shared" si="8"/>
        <v>27.010666666666665</v>
      </c>
      <c r="AM37" s="79">
        <f t="shared" si="8"/>
        <v>27.010666666666665</v>
      </c>
      <c r="AN37" s="79">
        <f t="shared" si="8"/>
        <v>27.010666666666665</v>
      </c>
    </row>
    <row r="38" spans="1:40">
      <c r="A38" s="71" t="s">
        <v>154</v>
      </c>
      <c r="B38" s="72">
        <v>33</v>
      </c>
      <c r="C38" s="20">
        <f>'[1]CF Year 3'!D$16</f>
        <v>972.38400000000001</v>
      </c>
      <c r="D38" s="72">
        <v>36</v>
      </c>
      <c r="E38" s="79">
        <f t="shared" si="7"/>
        <v>0</v>
      </c>
      <c r="F38" s="79">
        <f t="shared" si="7"/>
        <v>0</v>
      </c>
      <c r="G38" s="79">
        <f t="shared" si="7"/>
        <v>0</v>
      </c>
      <c r="H38" s="79">
        <f t="shared" si="7"/>
        <v>0</v>
      </c>
      <c r="I38" s="79">
        <f t="shared" si="7"/>
        <v>0</v>
      </c>
      <c r="J38" s="79">
        <f t="shared" si="7"/>
        <v>0</v>
      </c>
      <c r="K38" s="79">
        <f t="shared" si="7"/>
        <v>0</v>
      </c>
      <c r="L38" s="79">
        <f t="shared" si="7"/>
        <v>0</v>
      </c>
      <c r="M38" s="79">
        <f t="shared" si="7"/>
        <v>0</v>
      </c>
      <c r="N38" s="79">
        <f t="shared" si="7"/>
        <v>0</v>
      </c>
      <c r="O38" s="79">
        <f t="shared" si="7"/>
        <v>0</v>
      </c>
      <c r="P38" s="79">
        <f t="shared" si="7"/>
        <v>0</v>
      </c>
      <c r="Q38" s="80">
        <f t="shared" si="7"/>
        <v>0</v>
      </c>
      <c r="R38" s="80">
        <f t="shared" si="7"/>
        <v>0</v>
      </c>
      <c r="S38" s="80">
        <f t="shared" si="7"/>
        <v>0</v>
      </c>
      <c r="T38" s="80">
        <f t="shared" ref="T38:AI38" si="10">IF(T$2&gt;=$B38,$C38/$D38,0)</f>
        <v>0</v>
      </c>
      <c r="U38" s="80">
        <f t="shared" si="10"/>
        <v>0</v>
      </c>
      <c r="V38" s="80">
        <f t="shared" si="10"/>
        <v>0</v>
      </c>
      <c r="W38" s="80">
        <f t="shared" si="10"/>
        <v>0</v>
      </c>
      <c r="X38" s="80">
        <f t="shared" si="10"/>
        <v>0</v>
      </c>
      <c r="Y38" s="80">
        <f t="shared" si="10"/>
        <v>0</v>
      </c>
      <c r="Z38" s="80">
        <f t="shared" si="10"/>
        <v>0</v>
      </c>
      <c r="AA38" s="80">
        <f t="shared" si="10"/>
        <v>0</v>
      </c>
      <c r="AB38" s="80">
        <f t="shared" si="10"/>
        <v>0</v>
      </c>
      <c r="AC38" s="79">
        <f t="shared" si="10"/>
        <v>0</v>
      </c>
      <c r="AD38" s="79">
        <f t="shared" si="10"/>
        <v>0</v>
      </c>
      <c r="AE38" s="79">
        <f t="shared" si="10"/>
        <v>0</v>
      </c>
      <c r="AF38" s="79">
        <f t="shared" si="10"/>
        <v>0</v>
      </c>
      <c r="AG38" s="79">
        <f t="shared" si="10"/>
        <v>0</v>
      </c>
      <c r="AH38" s="79">
        <f t="shared" si="10"/>
        <v>0</v>
      </c>
      <c r="AI38" s="79">
        <f t="shared" si="10"/>
        <v>0</v>
      </c>
      <c r="AJ38" s="79">
        <f t="shared" si="9"/>
        <v>0</v>
      </c>
      <c r="AK38" s="79">
        <f t="shared" si="8"/>
        <v>27.010666666666665</v>
      </c>
      <c r="AL38" s="79">
        <f t="shared" si="8"/>
        <v>27.010666666666665</v>
      </c>
      <c r="AM38" s="79">
        <f t="shared" si="8"/>
        <v>27.010666666666665</v>
      </c>
      <c r="AN38" s="79">
        <f t="shared" si="8"/>
        <v>27.010666666666665</v>
      </c>
    </row>
    <row r="39" spans="1:40">
      <c r="A39" s="71" t="s">
        <v>155</v>
      </c>
      <c r="B39" s="72">
        <v>34</v>
      </c>
      <c r="C39" s="20">
        <f>'[1]CF Year 3'!B$16</f>
        <v>972.38400000000001</v>
      </c>
      <c r="D39" s="72">
        <v>36</v>
      </c>
      <c r="E39" s="79">
        <f t="shared" ref="E39:AN41" si="11">IF(E$2&gt;=$B39,$C39/$D39,0)</f>
        <v>0</v>
      </c>
      <c r="F39" s="79">
        <f t="shared" si="11"/>
        <v>0</v>
      </c>
      <c r="G39" s="79">
        <f t="shared" si="11"/>
        <v>0</v>
      </c>
      <c r="H39" s="79">
        <f t="shared" si="11"/>
        <v>0</v>
      </c>
      <c r="I39" s="79">
        <f t="shared" si="11"/>
        <v>0</v>
      </c>
      <c r="J39" s="79">
        <f t="shared" si="11"/>
        <v>0</v>
      </c>
      <c r="K39" s="79">
        <f t="shared" si="11"/>
        <v>0</v>
      </c>
      <c r="L39" s="79">
        <f t="shared" si="11"/>
        <v>0</v>
      </c>
      <c r="M39" s="79">
        <f t="shared" si="11"/>
        <v>0</v>
      </c>
      <c r="N39" s="79">
        <f t="shared" si="11"/>
        <v>0</v>
      </c>
      <c r="O39" s="79">
        <f t="shared" si="11"/>
        <v>0</v>
      </c>
      <c r="P39" s="79">
        <f t="shared" si="11"/>
        <v>0</v>
      </c>
      <c r="Q39" s="80">
        <f t="shared" si="11"/>
        <v>0</v>
      </c>
      <c r="R39" s="80">
        <f t="shared" si="11"/>
        <v>0</v>
      </c>
      <c r="S39" s="80">
        <f t="shared" si="11"/>
        <v>0</v>
      </c>
      <c r="T39" s="80">
        <f t="shared" si="11"/>
        <v>0</v>
      </c>
      <c r="U39" s="80">
        <f t="shared" si="11"/>
        <v>0</v>
      </c>
      <c r="V39" s="80">
        <f t="shared" si="11"/>
        <v>0</v>
      </c>
      <c r="W39" s="80">
        <f t="shared" si="11"/>
        <v>0</v>
      </c>
      <c r="X39" s="80">
        <f t="shared" si="11"/>
        <v>0</v>
      </c>
      <c r="Y39" s="80">
        <f t="shared" si="11"/>
        <v>0</v>
      </c>
      <c r="Z39" s="80">
        <f t="shared" si="11"/>
        <v>0</v>
      </c>
      <c r="AA39" s="80">
        <f t="shared" si="11"/>
        <v>0</v>
      </c>
      <c r="AB39" s="80">
        <f t="shared" si="11"/>
        <v>0</v>
      </c>
      <c r="AC39" s="79">
        <f t="shared" si="11"/>
        <v>0</v>
      </c>
      <c r="AD39" s="79">
        <f t="shared" si="11"/>
        <v>0</v>
      </c>
      <c r="AE39" s="79">
        <f t="shared" si="11"/>
        <v>0</v>
      </c>
      <c r="AF39" s="79">
        <f t="shared" si="11"/>
        <v>0</v>
      </c>
      <c r="AG39" s="79">
        <f t="shared" si="11"/>
        <v>0</v>
      </c>
      <c r="AH39" s="79">
        <f t="shared" si="11"/>
        <v>0</v>
      </c>
      <c r="AI39" s="79">
        <f t="shared" si="11"/>
        <v>0</v>
      </c>
      <c r="AJ39" s="79">
        <f t="shared" si="11"/>
        <v>0</v>
      </c>
      <c r="AK39" s="79">
        <f t="shared" si="11"/>
        <v>0</v>
      </c>
      <c r="AL39" s="79">
        <f t="shared" si="11"/>
        <v>27.010666666666665</v>
      </c>
      <c r="AM39" s="79">
        <f t="shared" si="11"/>
        <v>27.010666666666665</v>
      </c>
      <c r="AN39" s="79">
        <f t="shared" si="11"/>
        <v>27.010666666666665</v>
      </c>
    </row>
    <row r="40" spans="1:40">
      <c r="A40" s="71" t="s">
        <v>156</v>
      </c>
      <c r="B40" s="72">
        <v>35</v>
      </c>
      <c r="C40" s="20">
        <f>'[1]CF Year 3'!C$16</f>
        <v>972.38400000000001</v>
      </c>
      <c r="D40" s="72">
        <v>36</v>
      </c>
      <c r="E40" s="79">
        <f>IF(E$2&gt;=$B40,$C40/$D40,0)</f>
        <v>0</v>
      </c>
      <c r="F40" s="79">
        <f t="shared" si="11"/>
        <v>0</v>
      </c>
      <c r="G40" s="79">
        <f t="shared" si="11"/>
        <v>0</v>
      </c>
      <c r="H40" s="79">
        <f t="shared" si="11"/>
        <v>0</v>
      </c>
      <c r="I40" s="79">
        <f t="shared" si="11"/>
        <v>0</v>
      </c>
      <c r="J40" s="79">
        <f t="shared" si="11"/>
        <v>0</v>
      </c>
      <c r="K40" s="79">
        <f t="shared" si="11"/>
        <v>0</v>
      </c>
      <c r="L40" s="79">
        <f t="shared" si="11"/>
        <v>0</v>
      </c>
      <c r="M40" s="79">
        <f t="shared" si="11"/>
        <v>0</v>
      </c>
      <c r="N40" s="79">
        <f t="shared" si="11"/>
        <v>0</v>
      </c>
      <c r="O40" s="79">
        <f t="shared" si="11"/>
        <v>0</v>
      </c>
      <c r="P40" s="79">
        <f t="shared" si="11"/>
        <v>0</v>
      </c>
      <c r="Q40" s="80">
        <f t="shared" si="11"/>
        <v>0</v>
      </c>
      <c r="R40" s="80">
        <f t="shared" si="11"/>
        <v>0</v>
      </c>
      <c r="S40" s="80">
        <f t="shared" si="11"/>
        <v>0</v>
      </c>
      <c r="T40" s="80">
        <f t="shared" si="11"/>
        <v>0</v>
      </c>
      <c r="U40" s="80">
        <f t="shared" si="11"/>
        <v>0</v>
      </c>
      <c r="V40" s="80">
        <f t="shared" si="11"/>
        <v>0</v>
      </c>
      <c r="W40" s="80">
        <f t="shared" si="11"/>
        <v>0</v>
      </c>
      <c r="X40" s="80">
        <f t="shared" si="11"/>
        <v>0</v>
      </c>
      <c r="Y40" s="80">
        <f t="shared" si="11"/>
        <v>0</v>
      </c>
      <c r="Z40" s="80">
        <f t="shared" si="11"/>
        <v>0</v>
      </c>
      <c r="AA40" s="80">
        <f t="shared" si="11"/>
        <v>0</v>
      </c>
      <c r="AB40" s="80">
        <f t="shared" si="11"/>
        <v>0</v>
      </c>
      <c r="AC40" s="79">
        <f t="shared" si="11"/>
        <v>0</v>
      </c>
      <c r="AD40" s="79">
        <f t="shared" si="11"/>
        <v>0</v>
      </c>
      <c r="AE40" s="79">
        <f t="shared" si="11"/>
        <v>0</v>
      </c>
      <c r="AF40" s="79">
        <f t="shared" si="11"/>
        <v>0</v>
      </c>
      <c r="AG40" s="79">
        <f t="shared" si="11"/>
        <v>0</v>
      </c>
      <c r="AH40" s="79">
        <f t="shared" si="11"/>
        <v>0</v>
      </c>
      <c r="AI40" s="79">
        <f t="shared" si="11"/>
        <v>0</v>
      </c>
      <c r="AJ40" s="79">
        <f t="shared" si="11"/>
        <v>0</v>
      </c>
      <c r="AK40" s="79">
        <f t="shared" si="11"/>
        <v>0</v>
      </c>
      <c r="AL40" s="79">
        <f t="shared" si="11"/>
        <v>0</v>
      </c>
      <c r="AM40" s="79">
        <f t="shared" si="11"/>
        <v>27.010666666666665</v>
      </c>
      <c r="AN40" s="79">
        <f t="shared" si="11"/>
        <v>27.010666666666665</v>
      </c>
    </row>
    <row r="41" spans="1:40">
      <c r="A41" s="71" t="s">
        <v>157</v>
      </c>
      <c r="B41" s="72">
        <v>36</v>
      </c>
      <c r="C41" s="20">
        <f>'[1]CF Year 3'!D$16</f>
        <v>972.38400000000001</v>
      </c>
      <c r="D41" s="72">
        <v>36</v>
      </c>
      <c r="E41" s="79">
        <f>IF(E$2&gt;=$B41,$C41/$D41,0)</f>
        <v>0</v>
      </c>
      <c r="F41" s="79">
        <f t="shared" si="11"/>
        <v>0</v>
      </c>
      <c r="G41" s="79">
        <f t="shared" si="11"/>
        <v>0</v>
      </c>
      <c r="H41" s="79">
        <f t="shared" si="11"/>
        <v>0</v>
      </c>
      <c r="I41" s="79">
        <f t="shared" si="11"/>
        <v>0</v>
      </c>
      <c r="J41" s="79">
        <f t="shared" si="11"/>
        <v>0</v>
      </c>
      <c r="K41" s="79">
        <f t="shared" si="11"/>
        <v>0</v>
      </c>
      <c r="L41" s="79">
        <f t="shared" si="11"/>
        <v>0</v>
      </c>
      <c r="M41" s="79">
        <f t="shared" si="11"/>
        <v>0</v>
      </c>
      <c r="N41" s="79">
        <f t="shared" si="11"/>
        <v>0</v>
      </c>
      <c r="O41" s="79">
        <f t="shared" si="11"/>
        <v>0</v>
      </c>
      <c r="P41" s="79">
        <f t="shared" si="11"/>
        <v>0</v>
      </c>
      <c r="Q41" s="80">
        <f t="shared" si="11"/>
        <v>0</v>
      </c>
      <c r="R41" s="80">
        <f t="shared" si="11"/>
        <v>0</v>
      </c>
      <c r="S41" s="80">
        <f t="shared" si="11"/>
        <v>0</v>
      </c>
      <c r="T41" s="80">
        <f t="shared" si="11"/>
        <v>0</v>
      </c>
      <c r="U41" s="80">
        <f t="shared" si="11"/>
        <v>0</v>
      </c>
      <c r="V41" s="80">
        <f t="shared" si="11"/>
        <v>0</v>
      </c>
      <c r="W41" s="80">
        <f t="shared" si="11"/>
        <v>0</v>
      </c>
      <c r="X41" s="80">
        <f t="shared" si="11"/>
        <v>0</v>
      </c>
      <c r="Y41" s="80">
        <f t="shared" si="11"/>
        <v>0</v>
      </c>
      <c r="Z41" s="80">
        <f t="shared" si="11"/>
        <v>0</v>
      </c>
      <c r="AA41" s="80">
        <f t="shared" si="11"/>
        <v>0</v>
      </c>
      <c r="AB41" s="80">
        <f t="shared" si="11"/>
        <v>0</v>
      </c>
      <c r="AC41" s="79">
        <f t="shared" si="11"/>
        <v>0</v>
      </c>
      <c r="AD41" s="79">
        <f t="shared" si="11"/>
        <v>0</v>
      </c>
      <c r="AE41" s="79">
        <f t="shared" si="11"/>
        <v>0</v>
      </c>
      <c r="AF41" s="79">
        <f t="shared" si="11"/>
        <v>0</v>
      </c>
      <c r="AG41" s="79">
        <f t="shared" si="11"/>
        <v>0</v>
      </c>
      <c r="AH41" s="79">
        <f t="shared" si="11"/>
        <v>0</v>
      </c>
      <c r="AI41" s="79">
        <f t="shared" si="11"/>
        <v>0</v>
      </c>
      <c r="AJ41" s="79">
        <f t="shared" si="11"/>
        <v>0</v>
      </c>
      <c r="AK41" s="79">
        <f t="shared" si="11"/>
        <v>0</v>
      </c>
      <c r="AL41" s="79">
        <f t="shared" si="11"/>
        <v>0</v>
      </c>
      <c r="AM41" s="79">
        <f t="shared" si="11"/>
        <v>0</v>
      </c>
      <c r="AN41" s="79">
        <f t="shared" si="11"/>
        <v>27.010666666666665</v>
      </c>
    </row>
    <row r="42" spans="1:40">
      <c r="A42" s="71" t="s">
        <v>158</v>
      </c>
      <c r="B42" s="72"/>
      <c r="C42" s="20"/>
      <c r="D42" s="72"/>
      <c r="E42" s="79">
        <f>SUM(E6:E41)+E3</f>
        <v>1013.0555555555555</v>
      </c>
      <c r="F42" s="79">
        <f t="shared" ref="F42:AN42" si="12">SUM(F6:F41)+F3</f>
        <v>1013.0555555555555</v>
      </c>
      <c r="G42" s="79">
        <f t="shared" si="12"/>
        <v>1040.0662222222222</v>
      </c>
      <c r="H42" s="79">
        <f t="shared" si="12"/>
        <v>1040.0662222222222</v>
      </c>
      <c r="I42" s="79">
        <f t="shared" si="12"/>
        <v>1040.0662222222222</v>
      </c>
      <c r="J42" s="79">
        <f t="shared" si="12"/>
        <v>1067.0768888888888</v>
      </c>
      <c r="K42" s="79">
        <f t="shared" si="12"/>
        <v>1067.0768888888888</v>
      </c>
      <c r="L42" s="79">
        <f t="shared" si="12"/>
        <v>1067.0768888888888</v>
      </c>
      <c r="M42" s="79">
        <f t="shared" si="12"/>
        <v>1094.0875555555556</v>
      </c>
      <c r="N42" s="79">
        <f t="shared" si="12"/>
        <v>1094.0875555555556</v>
      </c>
      <c r="O42" s="79">
        <f t="shared" si="12"/>
        <v>1094.0875555555556</v>
      </c>
      <c r="P42" s="79">
        <f t="shared" si="12"/>
        <v>1121.0982222222221</v>
      </c>
      <c r="Q42" s="80">
        <f t="shared" si="12"/>
        <v>1121.0982222222221</v>
      </c>
      <c r="R42" s="80">
        <f t="shared" si="12"/>
        <v>1148.1088888888889</v>
      </c>
      <c r="S42" s="80">
        <f t="shared" si="12"/>
        <v>1148.1088888888889</v>
      </c>
      <c r="T42" s="80">
        <f t="shared" si="12"/>
        <v>1148.1088888888889</v>
      </c>
      <c r="U42" s="80">
        <f t="shared" si="12"/>
        <v>1175.1195555555555</v>
      </c>
      <c r="V42" s="80">
        <f t="shared" si="12"/>
        <v>1175.1195555555555</v>
      </c>
      <c r="W42" s="80">
        <f t="shared" si="12"/>
        <v>1202.1302222222223</v>
      </c>
      <c r="X42" s="80">
        <f t="shared" si="12"/>
        <v>1202.1302222222223</v>
      </c>
      <c r="Y42" s="80">
        <f t="shared" si="12"/>
        <v>1229.1408888888889</v>
      </c>
      <c r="Z42" s="80">
        <f t="shared" si="12"/>
        <v>1229.1408888888889</v>
      </c>
      <c r="AA42" s="80">
        <f t="shared" si="12"/>
        <v>1256.1515555555557</v>
      </c>
      <c r="AB42" s="80">
        <f t="shared" si="12"/>
        <v>1256.1515555555557</v>
      </c>
      <c r="AC42" s="79">
        <f t="shared" si="12"/>
        <v>1283.1622222222222</v>
      </c>
      <c r="AD42" s="79">
        <f t="shared" si="12"/>
        <v>1310.172888888889</v>
      </c>
      <c r="AE42" s="79">
        <f t="shared" si="12"/>
        <v>1337.1835555555556</v>
      </c>
      <c r="AF42" s="79">
        <f t="shared" si="12"/>
        <v>1364.1942222222224</v>
      </c>
      <c r="AG42" s="79">
        <f t="shared" si="12"/>
        <v>1391.2048888888889</v>
      </c>
      <c r="AH42" s="79">
        <f t="shared" si="12"/>
        <v>1418.2155555555557</v>
      </c>
      <c r="AI42" s="79">
        <f t="shared" si="12"/>
        <v>1445.2262222222223</v>
      </c>
      <c r="AJ42" s="79">
        <f t="shared" si="12"/>
        <v>1472.2368888888891</v>
      </c>
      <c r="AK42" s="79">
        <f t="shared" si="12"/>
        <v>1499.2475555555557</v>
      </c>
      <c r="AL42" s="79">
        <f t="shared" si="12"/>
        <v>1526.2582222222222</v>
      </c>
      <c r="AM42" s="79">
        <f t="shared" si="12"/>
        <v>1553.268888888889</v>
      </c>
      <c r="AN42" s="79">
        <f t="shared" si="12"/>
        <v>1580.2795555555558</v>
      </c>
    </row>
    <row r="43" spans="1:40">
      <c r="A43" s="81" t="s">
        <v>159</v>
      </c>
      <c r="B43" s="81"/>
      <c r="C43" s="81"/>
      <c r="D43" s="81"/>
      <c r="E43" s="82">
        <f>SUM(E3:E41)</f>
        <v>1065.6944444444443</v>
      </c>
      <c r="F43" s="82">
        <f t="shared" ref="F43:AN43" si="13">SUM(F3:F41)</f>
        <v>1065.6944444444443</v>
      </c>
      <c r="G43" s="82">
        <f t="shared" si="13"/>
        <v>1092.7051111111109</v>
      </c>
      <c r="H43" s="82">
        <f t="shared" si="13"/>
        <v>1092.7051111111109</v>
      </c>
      <c r="I43" s="82">
        <f t="shared" si="13"/>
        <v>1092.7051111111109</v>
      </c>
      <c r="J43" s="82">
        <f t="shared" si="13"/>
        <v>1119.7157777777775</v>
      </c>
      <c r="K43" s="82">
        <f t="shared" si="13"/>
        <v>1119.7157777777775</v>
      </c>
      <c r="L43" s="82">
        <f t="shared" si="13"/>
        <v>1119.7157777777775</v>
      </c>
      <c r="M43" s="82">
        <f t="shared" si="13"/>
        <v>1146.726444444444</v>
      </c>
      <c r="N43" s="82">
        <f t="shared" si="13"/>
        <v>1146.726444444444</v>
      </c>
      <c r="O43" s="82">
        <f t="shared" si="13"/>
        <v>1146.726444444444</v>
      </c>
      <c r="P43" s="82">
        <f t="shared" si="13"/>
        <v>1173.7371111111106</v>
      </c>
      <c r="Q43" s="83">
        <f t="shared" si="13"/>
        <v>1173.7371111111106</v>
      </c>
      <c r="R43" s="83">
        <f t="shared" si="13"/>
        <v>1200.7477777777772</v>
      </c>
      <c r="S43" s="83">
        <f t="shared" si="13"/>
        <v>1200.7477777777772</v>
      </c>
      <c r="T43" s="83">
        <f t="shared" si="13"/>
        <v>1200.7477777777772</v>
      </c>
      <c r="U43" s="83">
        <f t="shared" si="13"/>
        <v>1227.7584444444437</v>
      </c>
      <c r="V43" s="83">
        <f t="shared" si="13"/>
        <v>1227.7584444444437</v>
      </c>
      <c r="W43" s="83">
        <f t="shared" si="13"/>
        <v>1254.7691111111103</v>
      </c>
      <c r="X43" s="83">
        <f t="shared" si="13"/>
        <v>1254.7691111111103</v>
      </c>
      <c r="Y43" s="83">
        <f t="shared" si="13"/>
        <v>1281.7797777777769</v>
      </c>
      <c r="Z43" s="83">
        <f t="shared" si="13"/>
        <v>1281.7797777777769</v>
      </c>
      <c r="AA43" s="83">
        <f t="shared" si="13"/>
        <v>1308.7904444444434</v>
      </c>
      <c r="AB43" s="83">
        <f t="shared" si="13"/>
        <v>1308.7904444444434</v>
      </c>
      <c r="AC43" s="82">
        <f t="shared" si="13"/>
        <v>1335.80111111111</v>
      </c>
      <c r="AD43" s="82">
        <f t="shared" si="13"/>
        <v>1362.8117777777766</v>
      </c>
      <c r="AE43" s="82">
        <f t="shared" si="13"/>
        <v>1389.8224444444431</v>
      </c>
      <c r="AF43" s="82">
        <f t="shared" si="13"/>
        <v>1416.8331111111097</v>
      </c>
      <c r="AG43" s="82">
        <f t="shared" si="13"/>
        <v>1443.8437777777763</v>
      </c>
      <c r="AH43" s="82">
        <f t="shared" si="13"/>
        <v>1470.8544444444428</v>
      </c>
      <c r="AI43" s="82">
        <f t="shared" si="13"/>
        <v>1497.8651111111094</v>
      </c>
      <c r="AJ43" s="82">
        <f t="shared" si="13"/>
        <v>1524.875777777776</v>
      </c>
      <c r="AK43" s="82">
        <f t="shared" si="13"/>
        <v>1551.8864444444425</v>
      </c>
      <c r="AL43" s="82">
        <f t="shared" si="13"/>
        <v>1578.8971111111091</v>
      </c>
      <c r="AM43" s="82">
        <f t="shared" si="13"/>
        <v>1605.9077777777757</v>
      </c>
      <c r="AN43" s="82">
        <f t="shared" si="13"/>
        <v>1632.9184444444422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P&amp;L Sum</vt:lpstr>
      <vt:lpstr>P&amp;L Year 1</vt:lpstr>
      <vt:lpstr>P&amp;L Year 2</vt:lpstr>
      <vt:lpstr>P&amp;L Year 3</vt:lpstr>
      <vt:lpstr>Revenues</vt:lpstr>
      <vt:lpstr>CPC</vt:lpstr>
      <vt:lpstr>Depreciation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Bianchi de Aguiar</dc:creator>
  <cp:lastModifiedBy>Ana Bianchi de Aguiar</cp:lastModifiedBy>
  <dcterms:created xsi:type="dcterms:W3CDTF">2014-05-25T23:50:16Z</dcterms:created>
  <dcterms:modified xsi:type="dcterms:W3CDTF">2014-05-27T10:08:11Z</dcterms:modified>
</cp:coreProperties>
</file>